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externalLinks/externalLink6.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340" yWindow="1275" windowWidth="19200" windowHeight="10125" activeTab="2"/>
  </bookViews>
  <sheets>
    <sheet name="Total Fraser w labels 2011updt" sheetId="1" r:id="rId1"/>
    <sheet name="Total Fraser w labels original " sheetId="2" r:id="rId2"/>
    <sheet name="prelim recent returns by age" sheetId="3" r:id="rId3"/>
  </sheets>
  <externalReferences>
    <externalReference r:id="rId4"/>
    <externalReference r:id="rId5"/>
    <externalReference r:id="rId6"/>
    <externalReference r:id="rId7"/>
    <externalReference r:id="rId8"/>
    <externalReference r:id="rId9"/>
  </externalReferences>
  <definedNames>
    <definedName name="_xlnm.Print_Area" localSheetId="0">'Total Fraser w labels 2011updt'!$I$4:$O$55</definedName>
    <definedName name="_xlnm.Print_Area" localSheetId="1">'Total Fraser w labels original '!$I$4:$O$55</definedName>
  </definedNames>
  <calcPr calcId="125725"/>
</workbook>
</file>

<file path=xl/calcChain.xml><?xml version="1.0" encoding="utf-8"?>
<calcChain xmlns="http://schemas.openxmlformats.org/spreadsheetml/2006/main">
  <c r="C24" i="3"/>
  <c r="C22"/>
  <c r="C21"/>
  <c r="H10"/>
  <c r="B10"/>
  <c r="L10" l="1"/>
  <c r="G10"/>
  <c r="L9"/>
  <c r="G9"/>
  <c r="K9" s="1"/>
  <c r="C9"/>
  <c r="B9"/>
  <c r="J8"/>
  <c r="I8"/>
  <c r="H8"/>
  <c r="G8"/>
  <c r="F8"/>
  <c r="E8"/>
  <c r="D8"/>
  <c r="C8"/>
  <c r="B13" s="1"/>
  <c r="B8"/>
  <c r="B14" s="1"/>
  <c r="F63" i="2"/>
  <c r="E63"/>
  <c r="D63"/>
  <c r="C63"/>
  <c r="Q62"/>
  <c r="H62"/>
  <c r="F62"/>
  <c r="E62"/>
  <c r="D62"/>
  <c r="C62"/>
  <c r="Q61"/>
  <c r="H61"/>
  <c r="F61"/>
  <c r="E61"/>
  <c r="D61"/>
  <c r="C61"/>
  <c r="Q60"/>
  <c r="H60"/>
  <c r="F60"/>
  <c r="E60"/>
  <c r="D60"/>
  <c r="C60"/>
  <c r="Q59"/>
  <c r="H59"/>
  <c r="F59"/>
  <c r="E59"/>
  <c r="D59"/>
  <c r="C59"/>
  <c r="Q58"/>
  <c r="H58"/>
  <c r="F58"/>
  <c r="E58"/>
  <c r="D58"/>
  <c r="C58"/>
  <c r="Q57"/>
  <c r="H57"/>
  <c r="F57"/>
  <c r="E57"/>
  <c r="D57"/>
  <c r="C57"/>
  <c r="Q56"/>
  <c r="H56"/>
  <c r="F56"/>
  <c r="E56"/>
  <c r="D56"/>
  <c r="C56"/>
  <c r="Q55"/>
  <c r="H55"/>
  <c r="F55"/>
  <c r="E55"/>
  <c r="D55"/>
  <c r="C55"/>
  <c r="Q54"/>
  <c r="H54"/>
  <c r="F54"/>
  <c r="E54"/>
  <c r="D54"/>
  <c r="C54"/>
  <c r="Q53"/>
  <c r="H53"/>
  <c r="F53"/>
  <c r="E53"/>
  <c r="D53"/>
  <c r="C53"/>
  <c r="Q52"/>
  <c r="H52"/>
  <c r="F52"/>
  <c r="E52"/>
  <c r="D52"/>
  <c r="C52"/>
  <c r="Q51"/>
  <c r="H51"/>
  <c r="F51"/>
  <c r="E51"/>
  <c r="D51"/>
  <c r="C51"/>
  <c r="Q50"/>
  <c r="H50"/>
  <c r="F50"/>
  <c r="E50"/>
  <c r="D50"/>
  <c r="C50"/>
  <c r="Q49"/>
  <c r="H49"/>
  <c r="F49"/>
  <c r="E49"/>
  <c r="D49"/>
  <c r="C49"/>
  <c r="Q48"/>
  <c r="H48"/>
  <c r="F48"/>
  <c r="E48"/>
  <c r="D48"/>
  <c r="C48"/>
  <c r="Q47"/>
  <c r="H47"/>
  <c r="F47"/>
  <c r="E47"/>
  <c r="D47"/>
  <c r="C47"/>
  <c r="Q46"/>
  <c r="H46"/>
  <c r="F46"/>
  <c r="E46"/>
  <c r="D46"/>
  <c r="C46"/>
  <c r="Q45"/>
  <c r="H45"/>
  <c r="F45"/>
  <c r="E45"/>
  <c r="D45"/>
  <c r="C45"/>
  <c r="Q44"/>
  <c r="H44"/>
  <c r="F44"/>
  <c r="E44"/>
  <c r="D44"/>
  <c r="C44"/>
  <c r="Q43"/>
  <c r="H43"/>
  <c r="F43"/>
  <c r="E43"/>
  <c r="D43"/>
  <c r="C43"/>
  <c r="Q42"/>
  <c r="H42"/>
  <c r="F42"/>
  <c r="E42"/>
  <c r="D42"/>
  <c r="C42"/>
  <c r="Q41"/>
  <c r="H41"/>
  <c r="F41"/>
  <c r="E41"/>
  <c r="D41"/>
  <c r="C41"/>
  <c r="Q40"/>
  <c r="H40"/>
  <c r="F40"/>
  <c r="E40"/>
  <c r="D40"/>
  <c r="C40"/>
  <c r="Q39"/>
  <c r="H39"/>
  <c r="F39"/>
  <c r="E39"/>
  <c r="D39"/>
  <c r="C39"/>
  <c r="Q38"/>
  <c r="H38"/>
  <c r="F38"/>
  <c r="E38"/>
  <c r="D38"/>
  <c r="C38"/>
  <c r="Q37"/>
  <c r="H37"/>
  <c r="F37"/>
  <c r="E37"/>
  <c r="D37"/>
  <c r="C37"/>
  <c r="Q36"/>
  <c r="H36"/>
  <c r="F36"/>
  <c r="E36"/>
  <c r="D36"/>
  <c r="C36"/>
  <c r="Q35"/>
  <c r="H35"/>
  <c r="F35"/>
  <c r="E35"/>
  <c r="D35"/>
  <c r="C35"/>
  <c r="Q34"/>
  <c r="H34"/>
  <c r="F34"/>
  <c r="E34"/>
  <c r="D34"/>
  <c r="C34"/>
  <c r="Q33"/>
  <c r="H33"/>
  <c r="F33"/>
  <c r="E33"/>
  <c r="D33"/>
  <c r="C33"/>
  <c r="Q32"/>
  <c r="H32"/>
  <c r="F32"/>
  <c r="E32"/>
  <c r="D32"/>
  <c r="C32"/>
  <c r="Q31"/>
  <c r="H31"/>
  <c r="F31"/>
  <c r="E31"/>
  <c r="D31"/>
  <c r="C31"/>
  <c r="Q30"/>
  <c r="H30"/>
  <c r="F30"/>
  <c r="E30"/>
  <c r="D30"/>
  <c r="C30"/>
  <c r="Q29"/>
  <c r="H29"/>
  <c r="F29"/>
  <c r="E29"/>
  <c r="D29"/>
  <c r="C29"/>
  <c r="Q28"/>
  <c r="H28"/>
  <c r="F28"/>
  <c r="E28"/>
  <c r="D28"/>
  <c r="C28"/>
  <c r="Q27"/>
  <c r="H27"/>
  <c r="F27"/>
  <c r="E27"/>
  <c r="D27"/>
  <c r="C27"/>
  <c r="Q26"/>
  <c r="H26"/>
  <c r="F26"/>
  <c r="E26"/>
  <c r="D26"/>
  <c r="C26"/>
  <c r="Q25"/>
  <c r="H25"/>
  <c r="F25"/>
  <c r="E25"/>
  <c r="D25"/>
  <c r="C25"/>
  <c r="Q24"/>
  <c r="H24"/>
  <c r="F24"/>
  <c r="E24"/>
  <c r="D24"/>
  <c r="C24"/>
  <c r="Q23"/>
  <c r="H23"/>
  <c r="F23"/>
  <c r="E23"/>
  <c r="D23"/>
  <c r="C23"/>
  <c r="Q22"/>
  <c r="H22"/>
  <c r="F22"/>
  <c r="E22"/>
  <c r="D22"/>
  <c r="C22"/>
  <c r="Q21"/>
  <c r="H21"/>
  <c r="F21"/>
  <c r="E21"/>
  <c r="D21"/>
  <c r="C21"/>
  <c r="Q20"/>
  <c r="H20"/>
  <c r="F20"/>
  <c r="E20"/>
  <c r="D20"/>
  <c r="C20"/>
  <c r="Q19"/>
  <c r="H19"/>
  <c r="F19"/>
  <c r="E19"/>
  <c r="D19"/>
  <c r="C19"/>
  <c r="Q18"/>
  <c r="H18"/>
  <c r="F18"/>
  <c r="E18"/>
  <c r="D18"/>
  <c r="C18"/>
  <c r="Q17"/>
  <c r="H17"/>
  <c r="F17"/>
  <c r="E17"/>
  <c r="D17"/>
  <c r="C17"/>
  <c r="Q16"/>
  <c r="H16"/>
  <c r="F16"/>
  <c r="E16"/>
  <c r="D16"/>
  <c r="C16"/>
  <c r="Q15"/>
  <c r="H15"/>
  <c r="F15"/>
  <c r="E15"/>
  <c r="D15"/>
  <c r="C15"/>
  <c r="Q14"/>
  <c r="H14"/>
  <c r="F14"/>
  <c r="E14"/>
  <c r="D14"/>
  <c r="C14"/>
  <c r="Q13"/>
  <c r="H13"/>
  <c r="F13"/>
  <c r="E13"/>
  <c r="D13"/>
  <c r="C13"/>
  <c r="Q12"/>
  <c r="H12"/>
  <c r="F12"/>
  <c r="E12"/>
  <c r="D12"/>
  <c r="C12"/>
  <c r="Q11"/>
  <c r="H11"/>
  <c r="F11"/>
  <c r="E11"/>
  <c r="D11"/>
  <c r="C11"/>
  <c r="Q10"/>
  <c r="H10"/>
  <c r="F10"/>
  <c r="E10"/>
  <c r="D10"/>
  <c r="C10"/>
  <c r="Q9"/>
  <c r="H9"/>
  <c r="F9"/>
  <c r="E9"/>
  <c r="D9"/>
  <c r="C9"/>
  <c r="Q8"/>
  <c r="H8"/>
  <c r="F8"/>
  <c r="E8"/>
  <c r="D8"/>
  <c r="Q7"/>
  <c r="H7"/>
  <c r="F7"/>
  <c r="E7"/>
  <c r="D7"/>
  <c r="Q6"/>
  <c r="H6"/>
  <c r="F6"/>
  <c r="E6"/>
  <c r="D6"/>
  <c r="L2"/>
  <c r="K2"/>
  <c r="J2"/>
  <c r="C10" i="3" l="1"/>
  <c r="K10" s="1"/>
  <c r="C65" i="1"/>
  <c r="C64"/>
  <c r="C63"/>
  <c r="T7"/>
  <c r="T8"/>
  <c r="T9"/>
  <c r="T10"/>
  <c r="T11"/>
  <c r="T12"/>
  <c r="T13"/>
  <c r="T14"/>
  <c r="T15"/>
  <c r="T16"/>
  <c r="T17"/>
  <c r="T18"/>
  <c r="T19"/>
  <c r="T20"/>
  <c r="T21"/>
  <c r="T22"/>
  <c r="T23"/>
  <c r="T24"/>
  <c r="T25"/>
  <c r="T26"/>
  <c r="T27"/>
  <c r="T28"/>
  <c r="T29"/>
  <c r="T30"/>
  <c r="T31"/>
  <c r="T32"/>
  <c r="T33"/>
  <c r="T34"/>
  <c r="T35"/>
  <c r="T36"/>
  <c r="T37"/>
  <c r="T38"/>
  <c r="T39"/>
  <c r="T40"/>
  <c r="T41"/>
  <c r="T42"/>
  <c r="T43"/>
  <c r="T44"/>
  <c r="T45"/>
  <c r="T46"/>
  <c r="T47"/>
  <c r="T48"/>
  <c r="T49"/>
  <c r="T50"/>
  <c r="T51"/>
  <c r="T52"/>
  <c r="T53"/>
  <c r="T54"/>
  <c r="T55"/>
  <c r="T56"/>
  <c r="T57"/>
  <c r="T58"/>
  <c r="T59"/>
  <c r="T60"/>
  <c r="T61"/>
  <c r="T62"/>
  <c r="T63"/>
  <c r="T64"/>
  <c r="T65"/>
  <c r="T6"/>
  <c r="B15" i="3" l="1"/>
  <c r="F63" i="1" l="1"/>
  <c r="D63"/>
  <c r="Q62"/>
  <c r="H62"/>
  <c r="F62"/>
  <c r="E62"/>
  <c r="D62"/>
  <c r="C62"/>
  <c r="Q61"/>
  <c r="H61"/>
  <c r="F61"/>
  <c r="E61"/>
  <c r="D61"/>
  <c r="C61"/>
  <c r="Q60"/>
  <c r="H60"/>
  <c r="F60"/>
  <c r="E60"/>
  <c r="D60"/>
  <c r="C60"/>
  <c r="Q59"/>
  <c r="H59"/>
  <c r="F59"/>
  <c r="E59"/>
  <c r="D59"/>
  <c r="C59"/>
  <c r="Q58"/>
  <c r="H58"/>
  <c r="F58"/>
  <c r="E58"/>
  <c r="D58"/>
  <c r="C58"/>
  <c r="Q57"/>
  <c r="H57"/>
  <c r="F57"/>
  <c r="E57"/>
  <c r="D57"/>
  <c r="C57"/>
  <c r="Q56"/>
  <c r="H56"/>
  <c r="F56"/>
  <c r="E56"/>
  <c r="D56"/>
  <c r="C56"/>
  <c r="Q55"/>
  <c r="H55"/>
  <c r="F55"/>
  <c r="E55"/>
  <c r="D55"/>
  <c r="C55"/>
  <c r="Q54"/>
  <c r="H54"/>
  <c r="F54"/>
  <c r="E54"/>
  <c r="D54"/>
  <c r="C54"/>
  <c r="Q53"/>
  <c r="H53"/>
  <c r="F53"/>
  <c r="E53"/>
  <c r="D53"/>
  <c r="C53"/>
  <c r="Q52"/>
  <c r="H52"/>
  <c r="F52"/>
  <c r="E52"/>
  <c r="D52"/>
  <c r="C52"/>
  <c r="Q51"/>
  <c r="H51"/>
  <c r="F51"/>
  <c r="E51"/>
  <c r="D51"/>
  <c r="C51"/>
  <c r="Q50"/>
  <c r="H50"/>
  <c r="F50"/>
  <c r="E50"/>
  <c r="D50"/>
  <c r="C50"/>
  <c r="Q49"/>
  <c r="H49"/>
  <c r="F49"/>
  <c r="E49"/>
  <c r="D49"/>
  <c r="C49"/>
  <c r="Q48"/>
  <c r="H48"/>
  <c r="F48"/>
  <c r="E48"/>
  <c r="D48"/>
  <c r="C48"/>
  <c r="Q47"/>
  <c r="H47"/>
  <c r="F47"/>
  <c r="E47"/>
  <c r="D47"/>
  <c r="C47"/>
  <c r="Q46"/>
  <c r="H46"/>
  <c r="F46"/>
  <c r="E46"/>
  <c r="D46"/>
  <c r="C46"/>
  <c r="Q45"/>
  <c r="H45"/>
  <c r="F45"/>
  <c r="E45"/>
  <c r="D45"/>
  <c r="C45"/>
  <c r="Q44"/>
  <c r="H44"/>
  <c r="F44"/>
  <c r="E44"/>
  <c r="D44"/>
  <c r="C44"/>
  <c r="Q43"/>
  <c r="H43"/>
  <c r="F43"/>
  <c r="E43"/>
  <c r="D43"/>
  <c r="C43"/>
  <c r="Q42"/>
  <c r="H42"/>
  <c r="F42"/>
  <c r="E42"/>
  <c r="D42"/>
  <c r="C42"/>
  <c r="Q41"/>
  <c r="H41"/>
  <c r="F41"/>
  <c r="E41"/>
  <c r="D41"/>
  <c r="C41"/>
  <c r="Q40"/>
  <c r="H40"/>
  <c r="F40"/>
  <c r="E40"/>
  <c r="D40"/>
  <c r="C40"/>
  <c r="Q39"/>
  <c r="H39"/>
  <c r="F39"/>
  <c r="E39"/>
  <c r="D39"/>
  <c r="C39"/>
  <c r="Q38"/>
  <c r="H38"/>
  <c r="F38"/>
  <c r="E38"/>
  <c r="D38"/>
  <c r="C38"/>
  <c r="Q37"/>
  <c r="H37"/>
  <c r="F37"/>
  <c r="E37"/>
  <c r="D37"/>
  <c r="C37"/>
  <c r="Q36"/>
  <c r="H36"/>
  <c r="F36"/>
  <c r="E36"/>
  <c r="D36"/>
  <c r="C36"/>
  <c r="Q35"/>
  <c r="H35"/>
  <c r="F35"/>
  <c r="E35"/>
  <c r="D35"/>
  <c r="C35"/>
  <c r="Q34"/>
  <c r="H34"/>
  <c r="F34"/>
  <c r="E34"/>
  <c r="D34"/>
  <c r="C34"/>
  <c r="Q33"/>
  <c r="H33"/>
  <c r="F33"/>
  <c r="E33"/>
  <c r="D33"/>
  <c r="C33"/>
  <c r="Q32"/>
  <c r="H32"/>
  <c r="F32"/>
  <c r="E32"/>
  <c r="D32"/>
  <c r="C32"/>
  <c r="Q31"/>
  <c r="H31"/>
  <c r="F31"/>
  <c r="E31"/>
  <c r="D31"/>
  <c r="C31"/>
  <c r="Q30"/>
  <c r="H30"/>
  <c r="F30"/>
  <c r="E30"/>
  <c r="D30"/>
  <c r="C30"/>
  <c r="Q29"/>
  <c r="H29"/>
  <c r="F29"/>
  <c r="E29"/>
  <c r="D29"/>
  <c r="C29"/>
  <c r="Q28"/>
  <c r="H28"/>
  <c r="F28"/>
  <c r="E28"/>
  <c r="D28"/>
  <c r="C28"/>
  <c r="Q27"/>
  <c r="H27"/>
  <c r="F27"/>
  <c r="E27"/>
  <c r="D27"/>
  <c r="C27"/>
  <c r="Q26"/>
  <c r="H26"/>
  <c r="F26"/>
  <c r="E26"/>
  <c r="D26"/>
  <c r="C26"/>
  <c r="Q25"/>
  <c r="H25"/>
  <c r="F25"/>
  <c r="E25"/>
  <c r="D25"/>
  <c r="C25"/>
  <c r="Q24"/>
  <c r="H24"/>
  <c r="F24"/>
  <c r="E24"/>
  <c r="D24"/>
  <c r="C24"/>
  <c r="Q23"/>
  <c r="H23"/>
  <c r="F23"/>
  <c r="E23"/>
  <c r="D23"/>
  <c r="C23"/>
  <c r="Q22"/>
  <c r="H22"/>
  <c r="F22"/>
  <c r="E22"/>
  <c r="D22"/>
  <c r="C22"/>
  <c r="Q21"/>
  <c r="H21"/>
  <c r="F21"/>
  <c r="E21"/>
  <c r="D21"/>
  <c r="C21"/>
  <c r="Q20"/>
  <c r="H20"/>
  <c r="F20"/>
  <c r="E20"/>
  <c r="D20"/>
  <c r="C20"/>
  <c r="Q19"/>
  <c r="H19"/>
  <c r="F19"/>
  <c r="E19"/>
  <c r="D19"/>
  <c r="C19"/>
  <c r="Q18"/>
  <c r="H18"/>
  <c r="F18"/>
  <c r="E18"/>
  <c r="D18"/>
  <c r="C18"/>
  <c r="Q17"/>
  <c r="H17"/>
  <c r="F17"/>
  <c r="E17"/>
  <c r="D17"/>
  <c r="C17"/>
  <c r="Q16"/>
  <c r="H16"/>
  <c r="F16"/>
  <c r="E16"/>
  <c r="D16"/>
  <c r="C16"/>
  <c r="Q15"/>
  <c r="H15"/>
  <c r="F15"/>
  <c r="E15"/>
  <c r="D15"/>
  <c r="C15"/>
  <c r="Q14"/>
  <c r="H14"/>
  <c r="F14"/>
  <c r="E14"/>
  <c r="D14"/>
  <c r="C14"/>
  <c r="Q13"/>
  <c r="H13"/>
  <c r="F13"/>
  <c r="E13"/>
  <c r="D13"/>
  <c r="C13"/>
  <c r="Q12"/>
  <c r="H12"/>
  <c r="F12"/>
  <c r="E12"/>
  <c r="D12"/>
  <c r="C12"/>
  <c r="Q11"/>
  <c r="H11"/>
  <c r="F11"/>
  <c r="E11"/>
  <c r="D11"/>
  <c r="C11"/>
  <c r="Q10"/>
  <c r="H10"/>
  <c r="F10"/>
  <c r="E10"/>
  <c r="D10"/>
  <c r="C10"/>
  <c r="Q9"/>
  <c r="H9"/>
  <c r="F9"/>
  <c r="E9"/>
  <c r="D9"/>
  <c r="C9"/>
  <c r="Q8"/>
  <c r="H8"/>
  <c r="F8"/>
  <c r="E8"/>
  <c r="D8"/>
  <c r="Q7"/>
  <c r="H7"/>
  <c r="F7"/>
  <c r="E7"/>
  <c r="D7"/>
  <c r="Q6"/>
  <c r="H6"/>
  <c r="F6"/>
  <c r="E6"/>
  <c r="D6"/>
  <c r="L2"/>
  <c r="K2"/>
  <c r="J2"/>
  <c r="E63" l="1"/>
  <c r="C11" i="3" l="1"/>
  <c r="B16" s="1"/>
</calcChain>
</file>

<file path=xl/comments1.xml><?xml version="1.0" encoding="utf-8"?>
<comments xmlns="http://schemas.openxmlformats.org/spreadsheetml/2006/main">
  <authors>
    <author>Mike Lapointe</author>
  </authors>
  <commentList>
    <comment ref="B62" authorId="0">
      <text>
        <r>
          <rPr>
            <b/>
            <sz val="11"/>
            <color indexed="81"/>
            <rFont val="Tahoma"/>
            <family val="2"/>
          </rPr>
          <t>Mike Lapointe:</t>
        </r>
        <r>
          <rPr>
            <sz val="11"/>
            <color indexed="81"/>
            <rFont val="Tahoma"/>
            <family val="2"/>
          </rPr>
          <t xml:space="preserve">
updated july 2010 to include 5/2s from 2009 return</t>
        </r>
      </text>
    </comment>
    <comment ref="B63" authorId="0">
      <text>
        <r>
          <rPr>
            <b/>
            <sz val="11"/>
            <color indexed="81"/>
            <rFont val="Tahoma"/>
            <family val="2"/>
          </rPr>
          <t>Mike Lapointe:</t>
        </r>
        <r>
          <rPr>
            <sz val="11"/>
            <color indexed="81"/>
            <rFont val="Tahoma"/>
            <family val="2"/>
          </rPr>
          <t xml:space="preserve">
2009 is an incomplete brood,  I have assumed the same number of 5/2s (275,000) and 4/1s (9,000) in 2010 that returned in 2009, but have not included any  additional 3/1's other than the 6,000 that returns in 2008 from the 2005 brood.  We may see fewer 5/2s but more 4/1s. December 2009 version included the 2009 3/1's but these are from the 2006(brood) not 2005 brood.   Note 2009 DBEs have not been finalized.</t>
        </r>
      </text>
    </comment>
    <comment ref="C63" authorId="0">
      <text>
        <r>
          <rPr>
            <b/>
            <sz val="11"/>
            <color indexed="81"/>
            <rFont val="Tahoma"/>
            <family val="2"/>
          </rPr>
          <t>Mike Lapointe:</t>
        </r>
        <r>
          <rPr>
            <sz val="11"/>
            <color indexed="81"/>
            <rFont val="Tahoma"/>
            <family val="2"/>
          </rPr>
          <t xml:space="preserve">
This is the actual 2009 value, not an continuation of the 4 yr moving average.  I did this back in December for the think tank so folks could see the 2009 value relative to the trend, but some versions of this plot have connected the 2009 data point.  If the moving average is extended you get 1.46 instead of 0.41.  That is the moving average has not dropped below the replacement level.
</t>
        </r>
      </text>
    </comment>
  </commentList>
</comments>
</file>

<file path=xl/comments2.xml><?xml version="1.0" encoding="utf-8"?>
<comments xmlns="http://schemas.openxmlformats.org/spreadsheetml/2006/main">
  <authors>
    <author>Mike Lapointe</author>
  </authors>
  <commentList>
    <comment ref="A10" authorId="0">
      <text>
        <r>
          <rPr>
            <b/>
            <sz val="9"/>
            <color indexed="81"/>
            <rFont val="Tahoma"/>
            <family val="2"/>
          </rPr>
          <t>Mike Lapointe:</t>
        </r>
        <r>
          <rPr>
            <sz val="9"/>
            <color indexed="81"/>
            <rFont val="Tahoma"/>
            <family val="2"/>
          </rPr>
          <t xml:space="preserve">
Inseason abundance, very rough guess of age comp for non Harrison</t>
        </r>
      </text>
    </comment>
    <comment ref="B10" authorId="0">
      <text>
        <r>
          <rPr>
            <b/>
            <sz val="9"/>
            <color indexed="81"/>
            <rFont val="Tahoma"/>
            <family val="2"/>
          </rPr>
          <t>Mike Lapointe:</t>
        </r>
        <r>
          <rPr>
            <sz val="9"/>
            <color indexed="81"/>
            <rFont val="Tahoma"/>
            <family val="2"/>
          </rPr>
          <t xml:space="preserve">
non Harrison X 0.5, plus Harrison X0.95
</t>
        </r>
      </text>
    </comment>
    <comment ref="C10" authorId="0">
      <text>
        <r>
          <rPr>
            <b/>
            <sz val="9"/>
            <color indexed="81"/>
            <rFont val="Tahoma"/>
            <family val="2"/>
          </rPr>
          <t>Mike Lapointe:</t>
        </r>
        <r>
          <rPr>
            <sz val="9"/>
            <color indexed="81"/>
            <rFont val="Tahoma"/>
            <family val="2"/>
          </rPr>
          <t xml:space="preserve">
non Harrison X 0.5
</t>
        </r>
      </text>
    </comment>
    <comment ref="C11" authorId="0">
      <text>
        <r>
          <rPr>
            <b/>
            <sz val="9"/>
            <color indexed="81"/>
            <rFont val="Tahoma"/>
            <family val="2"/>
          </rPr>
          <t>Mike Lapointe:</t>
        </r>
        <r>
          <rPr>
            <sz val="9"/>
            <color indexed="81"/>
            <rFont val="Tahoma"/>
            <family val="2"/>
          </rPr>
          <t xml:space="preserve">
scaled 2008 brood return of 5s to relative escapements 08 vs 04
</t>
        </r>
      </text>
    </comment>
    <comment ref="C21" authorId="0">
      <text>
        <r>
          <rPr>
            <b/>
            <sz val="9"/>
            <color indexed="81"/>
            <rFont val="Tahoma"/>
            <family val="2"/>
          </rPr>
          <t>Mike Lapointe:</t>
        </r>
        <r>
          <rPr>
            <sz val="9"/>
            <color indexed="81"/>
            <rFont val="Tahoma"/>
            <family val="2"/>
          </rPr>
          <t xml:space="preserve">
scaled 2008 brood return of 5s to relative escapements 08 vs 04
</t>
        </r>
      </text>
    </comment>
  </commentList>
</comments>
</file>

<file path=xl/sharedStrings.xml><?xml version="1.0" encoding="utf-8"?>
<sst xmlns="http://schemas.openxmlformats.org/spreadsheetml/2006/main" count="64" uniqueCount="27">
  <si>
    <t>Productivity information</t>
  </si>
  <si>
    <t>4-YRsmooth</t>
  </si>
  <si>
    <t xml:space="preserve">Ratio </t>
  </si>
  <si>
    <t>exp(1)</t>
  </si>
  <si>
    <t>R/S</t>
  </si>
  <si>
    <t>of escapement</t>
  </si>
  <si>
    <t>of return</t>
  </si>
  <si>
    <t>Return</t>
  </si>
  <si>
    <t xml:space="preserve">from </t>
  </si>
  <si>
    <t>to cycle a</t>
  </si>
  <si>
    <t>Exploitation</t>
  </si>
  <si>
    <t>Total Fraser</t>
  </si>
  <si>
    <t>Year</t>
  </si>
  <si>
    <t>brood</t>
  </si>
  <si>
    <t>average</t>
  </si>
  <si>
    <t>Rate</t>
  </si>
  <si>
    <t/>
  </si>
  <si>
    <t>#</t>
  </si>
  <si>
    <t>return</t>
  </si>
  <si>
    <t>Total</t>
  </si>
  <si>
    <t>ck</t>
  </si>
  <si>
    <t>2012 5</t>
  </si>
  <si>
    <t>Brood</t>
  </si>
  <si>
    <t>Alternate calculation 2011 4 yr olds (excluding Harrison divided by 2004 brood age comp (% 4/2)</t>
  </si>
  <si>
    <t>2011 4/2</t>
  </si>
  <si>
    <t>% 4/2 2004 brd</t>
  </si>
  <si>
    <t>2012 5/2</t>
  </si>
</sst>
</file>

<file path=xl/styles.xml><?xml version="1.0" encoding="utf-8"?>
<styleSheet xmlns="http://schemas.openxmlformats.org/spreadsheetml/2006/main">
  <numFmts count="2">
    <numFmt numFmtId="164" formatCode="_(* #,##0.00_);_(* \(#,##0.00\);_(* &quot;-&quot;??_);_(@_)"/>
    <numFmt numFmtId="165" formatCode="_(* #,##0_);_(* \(#,##0\);_(* &quot;-&quot;??_);_(@_)"/>
  </numFmts>
  <fonts count="10">
    <font>
      <sz val="11"/>
      <color theme="1"/>
      <name val="Arial"/>
      <family val="2"/>
    </font>
    <font>
      <sz val="11"/>
      <color theme="1"/>
      <name val="Calibri"/>
      <family val="2"/>
      <scheme val="minor"/>
    </font>
    <font>
      <sz val="11"/>
      <color theme="1"/>
      <name val="Calibri"/>
      <family val="2"/>
      <scheme val="minor"/>
    </font>
    <font>
      <sz val="11"/>
      <color theme="1"/>
      <name val="Arial"/>
      <family val="2"/>
    </font>
    <font>
      <b/>
      <sz val="16"/>
      <color theme="1"/>
      <name val="Arial"/>
      <family val="2"/>
    </font>
    <font>
      <sz val="11"/>
      <color indexed="81"/>
      <name val="Tahoma"/>
      <family val="2"/>
    </font>
    <font>
      <b/>
      <sz val="11"/>
      <color indexed="81"/>
      <name val="Tahoma"/>
      <family val="2"/>
    </font>
    <font>
      <b/>
      <sz val="9"/>
      <name val="Arial"/>
      <family val="2"/>
    </font>
    <font>
      <b/>
      <sz val="9"/>
      <color indexed="81"/>
      <name val="Tahoma"/>
      <family val="2"/>
    </font>
    <font>
      <sz val="9"/>
      <color indexed="81"/>
      <name val="Tahoma"/>
      <family val="2"/>
    </font>
  </fonts>
  <fills count="2">
    <fill>
      <patternFill patternType="none"/>
    </fill>
    <fill>
      <patternFill patternType="gray125"/>
    </fill>
  </fills>
  <borders count="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164" fontId="3" fillId="0" borderId="0" applyFont="0" applyFill="0" applyBorder="0" applyAlignment="0" applyProtection="0"/>
    <xf numFmtId="9" fontId="3" fillId="0" borderId="0" applyFont="0" applyFill="0" applyBorder="0" applyAlignment="0" applyProtection="0"/>
    <xf numFmtId="0" fontId="2" fillId="0" borderId="0"/>
  </cellStyleXfs>
  <cellXfs count="19">
    <xf numFmtId="0" fontId="0" fillId="0" borderId="0" xfId="0"/>
    <xf numFmtId="9" fontId="3" fillId="0" borderId="0" xfId="2" applyFont="1"/>
    <xf numFmtId="0" fontId="4" fillId="0" borderId="0" xfId="0" applyFont="1"/>
    <xf numFmtId="1" fontId="0" fillId="0" borderId="0" xfId="0" applyNumberFormat="1" applyBorder="1" applyAlignment="1"/>
    <xf numFmtId="2" fontId="0" fillId="0" borderId="0" xfId="0" applyNumberFormat="1"/>
    <xf numFmtId="1" fontId="0" fillId="0" borderId="0" xfId="0" applyNumberFormat="1"/>
    <xf numFmtId="164" fontId="3" fillId="0" borderId="0" xfId="1" applyFont="1"/>
    <xf numFmtId="1" fontId="0" fillId="0" borderId="0" xfId="0" applyNumberFormat="1" applyFill="1" applyBorder="1" applyAlignment="1"/>
    <xf numFmtId="0" fontId="2" fillId="0" borderId="0" xfId="3"/>
    <xf numFmtId="3" fontId="7" fillId="0" borderId="0" xfId="3" applyNumberFormat="1" applyFont="1" applyFill="1" applyBorder="1" applyAlignment="1">
      <alignment horizontal="center"/>
    </xf>
    <xf numFmtId="3" fontId="7" fillId="0" borderId="1" xfId="3" applyNumberFormat="1" applyFont="1" applyFill="1" applyBorder="1" applyAlignment="1">
      <alignment horizontal="center"/>
    </xf>
    <xf numFmtId="3" fontId="7" fillId="0" borderId="2" xfId="3" applyNumberFormat="1" applyFont="1" applyFill="1" applyBorder="1" applyAlignment="1">
      <alignment horizontal="center"/>
    </xf>
    <xf numFmtId="3" fontId="7" fillId="0" borderId="3" xfId="3" applyNumberFormat="1" applyFont="1" applyFill="1" applyBorder="1" applyAlignment="1">
      <alignment horizontal="center"/>
    </xf>
    <xf numFmtId="3" fontId="2" fillId="0" borderId="0" xfId="3" applyNumberFormat="1"/>
    <xf numFmtId="38" fontId="2" fillId="0" borderId="0" xfId="3" applyNumberFormat="1"/>
    <xf numFmtId="12" fontId="2" fillId="0" borderId="0" xfId="3" quotePrefix="1" applyNumberFormat="1"/>
    <xf numFmtId="165" fontId="2" fillId="0" borderId="0" xfId="1" applyNumberFormat="1" applyFont="1"/>
    <xf numFmtId="0" fontId="1" fillId="0" borderId="0" xfId="3" applyFont="1"/>
    <xf numFmtId="12" fontId="1" fillId="0" borderId="0" xfId="3" quotePrefix="1" applyNumberFormat="1" applyFont="1"/>
  </cellXfs>
  <cellStyles count="4">
    <cellStyle name="Comma" xfId="1" builtinId="3"/>
    <cellStyle name="Normal" xfId="0" builtinId="0"/>
    <cellStyle name="Normal 2"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charts/chart1.xml><?xml version="1.0" encoding="utf-8"?>
<c:chartSpace xmlns:c="http://schemas.openxmlformats.org/drawingml/2006/chart" xmlns:a="http://schemas.openxmlformats.org/drawingml/2006/main" xmlns:r="http://schemas.openxmlformats.org/officeDocument/2006/relationships">
  <c:lang val="en-CA"/>
  <c:chart>
    <c:title>
      <c:tx>
        <c:rich>
          <a:bodyPr/>
          <a:lstStyle/>
          <a:p>
            <a:pPr>
              <a:defRPr sz="1400" b="1" i="0" u="none" strike="noStrike" baseline="0">
                <a:solidFill>
                  <a:srgbClr val="000000"/>
                </a:solidFill>
                <a:latin typeface="Calibri"/>
                <a:ea typeface="Calibri"/>
                <a:cs typeface="Calibri"/>
              </a:defRPr>
            </a:pPr>
            <a:r>
              <a:rPr lang="en-US"/>
              <a:t>Productivity index ((Returns/ spawner)) 4yr avg.</a:t>
            </a:r>
          </a:p>
        </c:rich>
      </c:tx>
      <c:layout/>
    </c:title>
    <c:plotArea>
      <c:layout>
        <c:manualLayout>
          <c:layoutTarget val="inner"/>
          <c:xMode val="edge"/>
          <c:yMode val="edge"/>
          <c:x val="0.10416666666666709"/>
          <c:y val="4.8888888888888891E-2"/>
          <c:w val="0.84375000000000266"/>
          <c:h val="0.69774945504693275"/>
        </c:manualLayout>
      </c:layout>
      <c:scatterChart>
        <c:scatterStyle val="lineMarker"/>
        <c:ser>
          <c:idx val="1"/>
          <c:order val="0"/>
          <c:tx>
            <c:v>Productivity index (ln(R/EFS)) 4yr avg.</c:v>
          </c:tx>
          <c:spPr>
            <a:ln>
              <a:solidFill>
                <a:srgbClr val="FF0000"/>
              </a:solidFill>
            </a:ln>
          </c:spPr>
          <c:marker>
            <c:symbol val="none"/>
          </c:marker>
          <c:xVal>
            <c:numRef>
              <c:f>'Total Fraser w labels 2011updt'!$A$6:$A$65</c:f>
              <c:numCache>
                <c:formatCode>0</c:formatCode>
                <c:ptCount val="60"/>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pt idx="58">
                  <c:v>2010</c:v>
                </c:pt>
                <c:pt idx="59">
                  <c:v>2011</c:v>
                </c:pt>
              </c:numCache>
            </c:numRef>
          </c:xVal>
          <c:yVal>
            <c:numRef>
              <c:f>'Total Fraser w labels 2011updt'!$C$6:$C$65</c:f>
              <c:numCache>
                <c:formatCode>0.00</c:formatCode>
                <c:ptCount val="60"/>
                <c:pt idx="3">
                  <c:v>4.8970756450986697</c:v>
                </c:pt>
                <c:pt idx="4">
                  <c:v>4.915209581854147</c:v>
                </c:pt>
                <c:pt idx="5">
                  <c:v>4.8807809557460153</c:v>
                </c:pt>
                <c:pt idx="6">
                  <c:v>5.0927962437806098</c:v>
                </c:pt>
                <c:pt idx="7">
                  <c:v>6.9060014609732878</c:v>
                </c:pt>
                <c:pt idx="8">
                  <c:v>7.0842177289149424</c:v>
                </c:pt>
                <c:pt idx="9">
                  <c:v>6.846272263287136</c:v>
                </c:pt>
                <c:pt idx="10">
                  <c:v>5.1604678603608232</c:v>
                </c:pt>
                <c:pt idx="11">
                  <c:v>3.1151585302078733</c:v>
                </c:pt>
                <c:pt idx="12">
                  <c:v>2.7901252397676366</c:v>
                </c:pt>
                <c:pt idx="13">
                  <c:v>2.6219590994455553</c:v>
                </c:pt>
                <c:pt idx="14">
                  <c:v>3.2030389029485162</c:v>
                </c:pt>
                <c:pt idx="15">
                  <c:v>3.1799517619191748</c:v>
                </c:pt>
                <c:pt idx="16">
                  <c:v>4.5640965538703124</c:v>
                </c:pt>
                <c:pt idx="17">
                  <c:v>5.2909546391122459</c:v>
                </c:pt>
                <c:pt idx="18">
                  <c:v>5.326287662593761</c:v>
                </c:pt>
                <c:pt idx="19">
                  <c:v>5.6796518754482124</c:v>
                </c:pt>
                <c:pt idx="20">
                  <c:v>5.1075550962779825</c:v>
                </c:pt>
                <c:pt idx="21">
                  <c:v>5.5771618190511587</c:v>
                </c:pt>
                <c:pt idx="22">
                  <c:v>5.8108860075697013</c:v>
                </c:pt>
                <c:pt idx="23">
                  <c:v>5.7175528637771063</c:v>
                </c:pt>
                <c:pt idx="24">
                  <c:v>5.6211937466659494</c:v>
                </c:pt>
                <c:pt idx="25">
                  <c:v>5.1046866272131926</c:v>
                </c:pt>
                <c:pt idx="26">
                  <c:v>5.4788794809951034</c:v>
                </c:pt>
                <c:pt idx="27">
                  <c:v>5.8473908940938397</c:v>
                </c:pt>
                <c:pt idx="28">
                  <c:v>5.4780124602388414</c:v>
                </c:pt>
                <c:pt idx="29">
                  <c:v>6.0410630259144966</c:v>
                </c:pt>
                <c:pt idx="30">
                  <c:v>6.0208387087745656</c:v>
                </c:pt>
                <c:pt idx="31">
                  <c:v>5.2771156460561848</c:v>
                </c:pt>
                <c:pt idx="32">
                  <c:v>6.2160109366311547</c:v>
                </c:pt>
                <c:pt idx="33">
                  <c:v>6.7680639672911926</c:v>
                </c:pt>
                <c:pt idx="34">
                  <c:v>6.3464995447733195</c:v>
                </c:pt>
                <c:pt idx="35">
                  <c:v>7.3461136680052785</c:v>
                </c:pt>
                <c:pt idx="36">
                  <c:v>6.3689663286512523</c:v>
                </c:pt>
                <c:pt idx="37">
                  <c:v>6.1780424963595113</c:v>
                </c:pt>
                <c:pt idx="38">
                  <c:v>6.6922283323798393</c:v>
                </c:pt>
                <c:pt idx="39">
                  <c:v>6.3693367792160576</c:v>
                </c:pt>
                <c:pt idx="40">
                  <c:v>6.6560589773318757</c:v>
                </c:pt>
                <c:pt idx="41">
                  <c:v>6.2617341007256879</c:v>
                </c:pt>
                <c:pt idx="42">
                  <c:v>5.4437072516160487</c:v>
                </c:pt>
                <c:pt idx="43">
                  <c:v>4.1183965477656512</c:v>
                </c:pt>
                <c:pt idx="44">
                  <c:v>3.9014746100841777</c:v>
                </c:pt>
                <c:pt idx="45">
                  <c:v>2.8417900735183803</c:v>
                </c:pt>
                <c:pt idx="46">
                  <c:v>2.848216407342147</c:v>
                </c:pt>
                <c:pt idx="47">
                  <c:v>3.0927975536526233</c:v>
                </c:pt>
                <c:pt idx="48">
                  <c:v>2.7398173310519178</c:v>
                </c:pt>
                <c:pt idx="49">
                  <c:v>2.3499674257265131</c:v>
                </c:pt>
                <c:pt idx="50">
                  <c:v>2.5067611296671402</c:v>
                </c:pt>
                <c:pt idx="51">
                  <c:v>2.588509148184758</c:v>
                </c:pt>
                <c:pt idx="52">
                  <c:v>2.2801223177761556</c:v>
                </c:pt>
                <c:pt idx="53">
                  <c:v>2.226743127716114</c:v>
                </c:pt>
                <c:pt idx="54">
                  <c:v>1.6642517399348582</c:v>
                </c:pt>
                <c:pt idx="55">
                  <c:v>1.2098721524436289</c:v>
                </c:pt>
                <c:pt idx="56">
                  <c:v>1.7075702714680516</c:v>
                </c:pt>
                <c:pt idx="57">
                  <c:v>1.4560747767008668</c:v>
                </c:pt>
                <c:pt idx="58">
                  <c:v>2.7744955410515839</c:v>
                </c:pt>
                <c:pt idx="59">
                  <c:v>3.5429354364573413</c:v>
                </c:pt>
              </c:numCache>
            </c:numRef>
          </c:yVal>
        </c:ser>
        <c:axId val="84388864"/>
        <c:axId val="84399616"/>
      </c:scatterChart>
      <c:valAx>
        <c:axId val="84388864"/>
        <c:scaling>
          <c:orientation val="minMax"/>
          <c:max val="2012"/>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4399616"/>
        <c:crosses val="autoZero"/>
        <c:crossBetween val="midCat"/>
        <c:majorUnit val="8"/>
      </c:valAx>
      <c:valAx>
        <c:axId val="84399616"/>
        <c:scaling>
          <c:orientation val="minMax"/>
          <c:max val="10"/>
          <c:min val="0"/>
        </c:scaling>
        <c:axPos val="l"/>
        <c:majorGridlines/>
        <c:numFmt formatCode="0" sourceLinked="1"/>
        <c:tickLblPos val="nextTo"/>
        <c:spPr>
          <a:ln w="31750">
            <a:solidFill>
              <a:sysClr val="windowText" lastClr="000000"/>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4388864"/>
        <c:crosses val="autoZero"/>
        <c:crossBetween val="midCat"/>
        <c:majorUnit val="1"/>
      </c:valAx>
      <c:spPr>
        <a:ln w="31750">
          <a:solidFill>
            <a:schemeClr val="tx1"/>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33" l="0.70000000000000062" r="0.70000000000000062" t="0.75000000000000333" header="0.30000000000000032" footer="0.30000000000000032"/>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CA"/>
  <c:chart>
    <c:title>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25"/>
          <c:y val="4.9586776859504543E-2"/>
          <c:w val="0.83125000000000004"/>
          <c:h val="0.73826149509089378"/>
        </c:manualLayout>
      </c:layout>
      <c:scatterChart>
        <c:scatterStyle val="lineMarker"/>
        <c:ser>
          <c:idx val="3"/>
          <c:order val="0"/>
          <c:tx>
            <c:v>Total Exploitation Rate</c:v>
          </c:tx>
          <c:spPr>
            <a:ln>
              <a:solidFill>
                <a:srgbClr val="0000FF"/>
              </a:solidFill>
            </a:ln>
          </c:spPr>
          <c:marker>
            <c:symbol val="none"/>
          </c:marker>
          <c:xVal>
            <c:numRef>
              <c:f>'Total Fraser w labels original '!$A$6:$A$63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original '!$E$6:$E$63</c:f>
              <c:numCache>
                <c:formatCode>0%</c:formatCode>
                <c:ptCount val="58"/>
                <c:pt idx="0">
                  <c:v>0.74168839327272673</c:v>
                </c:pt>
                <c:pt idx="1">
                  <c:v>0.79352579511473764</c:v>
                </c:pt>
                <c:pt idx="2">
                  <c:v>0.79822535025575037</c:v>
                </c:pt>
                <c:pt idx="3">
                  <c:v>0.85529556419135233</c:v>
                </c:pt>
                <c:pt idx="4">
                  <c:v>0.69602081681493244</c:v>
                </c:pt>
                <c:pt idx="5">
                  <c:v>0.70449292472072189</c:v>
                </c:pt>
                <c:pt idx="6">
                  <c:v>0.79466700832882087</c:v>
                </c:pt>
                <c:pt idx="7">
                  <c:v>0.79819071227076255</c:v>
                </c:pt>
                <c:pt idx="8">
                  <c:v>0.81157468729166238</c:v>
                </c:pt>
                <c:pt idx="9">
                  <c:v>0.7435739298316868</c:v>
                </c:pt>
                <c:pt idx="10">
                  <c:v>0.53680215992640301</c:v>
                </c:pt>
                <c:pt idx="11">
                  <c:v>0.59674406027920179</c:v>
                </c:pt>
                <c:pt idx="12">
                  <c:v>0.70206713981571744</c:v>
                </c:pt>
                <c:pt idx="13">
                  <c:v>0.74344006030833465</c:v>
                </c:pt>
                <c:pt idx="14">
                  <c:v>0.65329020593627773</c:v>
                </c:pt>
                <c:pt idx="15">
                  <c:v>0.7941508775476579</c:v>
                </c:pt>
                <c:pt idx="16">
                  <c:v>0.79205787974502295</c:v>
                </c:pt>
                <c:pt idx="17">
                  <c:v>0.80297773157940799</c:v>
                </c:pt>
                <c:pt idx="18">
                  <c:v>0.68431271072305111</c:v>
                </c:pt>
                <c:pt idx="19">
                  <c:v>0.90495643302175544</c:v>
                </c:pt>
                <c:pt idx="20">
                  <c:v>0.78806219093796037</c:v>
                </c:pt>
                <c:pt idx="21">
                  <c:v>0.84055291011874622</c:v>
                </c:pt>
                <c:pt idx="22">
                  <c:v>0.80281551324802469</c:v>
                </c:pt>
                <c:pt idx="23">
                  <c:v>0.73753885212548687</c:v>
                </c:pt>
                <c:pt idx="24">
                  <c:v>0.8168854505494505</c:v>
                </c:pt>
                <c:pt idx="25">
                  <c:v>0.82010438768920713</c:v>
                </c:pt>
                <c:pt idx="26">
                  <c:v>0.73447729455380328</c:v>
                </c:pt>
                <c:pt idx="27">
                  <c:v>0.78455561199697543</c:v>
                </c:pt>
                <c:pt idx="28">
                  <c:v>0.72293491390135045</c:v>
                </c:pt>
                <c:pt idx="29">
                  <c:v>0.81660957558712743</c:v>
                </c:pt>
                <c:pt idx="30">
                  <c:v>0.71207630815714562</c:v>
                </c:pt>
                <c:pt idx="31">
                  <c:v>0.81474321585058995</c:v>
                </c:pt>
                <c:pt idx="32">
                  <c:v>0.84341898444069796</c:v>
                </c:pt>
                <c:pt idx="33">
                  <c:v>0.84803008955597592</c:v>
                </c:pt>
                <c:pt idx="34">
                  <c:v>0.76818163765676972</c:v>
                </c:pt>
                <c:pt idx="35">
                  <c:v>0.75074574658900406</c:v>
                </c:pt>
                <c:pt idx="36">
                  <c:v>0.63049984239458845</c:v>
                </c:pt>
                <c:pt idx="37">
                  <c:v>0.83429625278511843</c:v>
                </c:pt>
                <c:pt idx="38">
                  <c:v>0.72377884124201675</c:v>
                </c:pt>
                <c:pt idx="39">
                  <c:v>0.7324967145373722</c:v>
                </c:pt>
                <c:pt idx="40">
                  <c:v>0.76917483829929278</c:v>
                </c:pt>
                <c:pt idx="41">
                  <c:v>0.75594106578785414</c:v>
                </c:pt>
                <c:pt idx="42">
                  <c:v>0.77334900023345177</c:v>
                </c:pt>
                <c:pt idx="43">
                  <c:v>0.55388273359122708</c:v>
                </c:pt>
                <c:pt idx="44">
                  <c:v>0.48868866279719447</c:v>
                </c:pt>
                <c:pt idx="45">
                  <c:v>0.69763402804834995</c:v>
                </c:pt>
                <c:pt idx="46">
                  <c:v>0.28788035713943388</c:v>
                </c:pt>
                <c:pt idx="47">
                  <c:v>0.15421612517139588</c:v>
                </c:pt>
                <c:pt idx="48">
                  <c:v>0.47112538236983875</c:v>
                </c:pt>
                <c:pt idx="49">
                  <c:v>0.22302315147973079</c:v>
                </c:pt>
                <c:pt idx="50">
                  <c:v>0.27905461662656433</c:v>
                </c:pt>
                <c:pt idx="51">
                  <c:v>0.48002786103906253</c:v>
                </c:pt>
                <c:pt idx="52">
                  <c:v>0.56134541698644591</c:v>
                </c:pt>
                <c:pt idx="53">
                  <c:v>0.24990037001229176</c:v>
                </c:pt>
                <c:pt idx="54">
                  <c:v>0.41855375157580915</c:v>
                </c:pt>
                <c:pt idx="55">
                  <c:v>0.24770128088806184</c:v>
                </c:pt>
                <c:pt idx="56">
                  <c:v>0.32645022996407902</c:v>
                </c:pt>
                <c:pt idx="57">
                  <c:v>8.5322528884491003E-2</c:v>
                </c:pt>
              </c:numCache>
            </c:numRef>
          </c:yVal>
        </c:ser>
        <c:axId val="85542016"/>
        <c:axId val="85543936"/>
      </c:scatterChart>
      <c:valAx>
        <c:axId val="85542016"/>
        <c:scaling>
          <c:orientation val="minMax"/>
          <c:max val="2010"/>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5543936"/>
        <c:crosses val="autoZero"/>
        <c:crossBetween val="midCat"/>
        <c:majorUnit val="8"/>
      </c:valAx>
      <c:valAx>
        <c:axId val="85543936"/>
        <c:scaling>
          <c:orientation val="minMax"/>
          <c:max val="1"/>
          <c:min val="0"/>
        </c:scaling>
        <c:axPos val="l"/>
        <c:numFmt formatCode="0%" sourceLinked="1"/>
        <c:tickLblPos val="nextTo"/>
        <c:spPr>
          <a:ln w="31750">
            <a:solidFill>
              <a:schemeClr val="tx1"/>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5542016"/>
        <c:crosses val="autoZero"/>
        <c:crossBetween val="midCat"/>
        <c:majorUnit val="0.2"/>
      </c:valAx>
      <c:spPr>
        <a:ln w="31750">
          <a:solidFill>
            <a:sysClr val="windowText" lastClr="000000"/>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11" l="0.70000000000000062" r="0.70000000000000062" t="0.75000000000000311"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CA"/>
  <c:chart>
    <c:title>
      <c:layout>
        <c:manualLayout>
          <c:xMode val="edge"/>
          <c:yMode val="edge"/>
          <c:x val="0.12343744531933508"/>
          <c:y val="4.1666717730322704E-2"/>
        </c:manualLayout>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25"/>
          <c:y val="5.0583657587548916E-2"/>
          <c:w val="0.84166666666666667"/>
          <c:h val="0.77691309987029833"/>
        </c:manualLayout>
      </c:layout>
      <c:scatterChart>
        <c:scatterStyle val="lineMarker"/>
        <c:ser>
          <c:idx val="2"/>
          <c:order val="0"/>
          <c:tx>
            <c:v>Spawning escapement (ratio to cycle average)</c:v>
          </c:tx>
          <c:marker>
            <c:symbol val="none"/>
          </c:marker>
          <c:dPt>
            <c:idx val="53"/>
            <c:marker>
              <c:symbol val="circle"/>
              <c:size val="8"/>
              <c:spPr>
                <a:solidFill>
                  <a:srgbClr val="FF0000"/>
                </a:solidFill>
              </c:spPr>
            </c:marker>
          </c:dPt>
          <c:dLbls>
            <c:dLbl>
              <c:idx val="53"/>
              <c:layout>
                <c:manualLayout>
                  <c:x val="-4.1666666666666664E-2"/>
                  <c:y val="-6.2256859530783908E-2"/>
                </c:manualLayout>
              </c:layout>
              <c:tx>
                <c:rich>
                  <a:bodyPr/>
                  <a:lstStyle/>
                  <a:p>
                    <a:r>
                      <a:rPr lang="en-US" b="1">
                        <a:solidFill>
                          <a:srgbClr val="FF0000"/>
                        </a:solidFill>
                      </a:rPr>
                      <a:t>2005</a:t>
                    </a:r>
                  </a:p>
                </c:rich>
              </c:tx>
              <c:showVal val="1"/>
            </c:dLbl>
            <c:delete val="1"/>
            <c:txPr>
              <a:bodyPr/>
              <a:lstStyle/>
              <a:p>
                <a:pPr>
                  <a:defRPr b="1">
                    <a:solidFill>
                      <a:srgbClr val="FF0000"/>
                    </a:solidFill>
                  </a:defRPr>
                </a:pPr>
                <a:endParaRPr lang="en-US"/>
              </a:p>
            </c:txPr>
          </c:dLbls>
          <c:xVal>
            <c:numRef>
              <c:f>'Total Fraser w labels original '!$A$6:$A$63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original '!$D$6:$D$63</c:f>
              <c:numCache>
                <c:formatCode>0%</c:formatCode>
                <c:ptCount val="58"/>
                <c:pt idx="0">
                  <c:v>0.80932010433554347</c:v>
                </c:pt>
                <c:pt idx="1">
                  <c:v>0.4574460659794708</c:v>
                </c:pt>
                <c:pt idx="2">
                  <c:v>0.65351022251809809</c:v>
                </c:pt>
                <c:pt idx="3">
                  <c:v>0.25535438089379547</c:v>
                </c:pt>
                <c:pt idx="4">
                  <c:v>0.87539835272979294</c:v>
                </c:pt>
                <c:pt idx="5">
                  <c:v>0.57893710774535467</c:v>
                </c:pt>
                <c:pt idx="6">
                  <c:v>1.0288568666162663</c:v>
                </c:pt>
                <c:pt idx="7">
                  <c:v>0.65512154332852757</c:v>
                </c:pt>
                <c:pt idx="8">
                  <c:v>0.63321206268562991</c:v>
                </c:pt>
                <c:pt idx="9">
                  <c:v>0.50130298725882305</c:v>
                </c:pt>
                <c:pt idx="10">
                  <c:v>0.42631812509798467</c:v>
                </c:pt>
                <c:pt idx="11">
                  <c:v>1.1147146377316959</c:v>
                </c:pt>
                <c:pt idx="12">
                  <c:v>0.39531609119991451</c:v>
                </c:pt>
                <c:pt idx="13">
                  <c:v>0.33447285190699855</c:v>
                </c:pt>
                <c:pt idx="14">
                  <c:v>0.48654150235865756</c:v>
                </c:pt>
                <c:pt idx="15">
                  <c:v>0.9409233467851611</c:v>
                </c:pt>
                <c:pt idx="16">
                  <c:v>0.60719582385878068</c:v>
                </c:pt>
                <c:pt idx="17">
                  <c:v>0.39876137371459336</c:v>
                </c:pt>
                <c:pt idx="18">
                  <c:v>0.50476549199257525</c:v>
                </c:pt>
                <c:pt idx="19">
                  <c:v>0.50841480209059264</c:v>
                </c:pt>
                <c:pt idx="20">
                  <c:v>0.77568388446074554</c:v>
                </c:pt>
                <c:pt idx="21">
                  <c:v>0.45115536556310853</c:v>
                </c:pt>
                <c:pt idx="22">
                  <c:v>0.44826695685037821</c:v>
                </c:pt>
                <c:pt idx="23">
                  <c:v>0.65052726556148721</c:v>
                </c:pt>
                <c:pt idx="24">
                  <c:v>0.79656744601051699</c:v>
                </c:pt>
                <c:pt idx="25">
                  <c:v>0.43804822771577667</c:v>
                </c:pt>
                <c:pt idx="26">
                  <c:v>0.67222400250686076</c:v>
                </c:pt>
                <c:pt idx="27">
                  <c:v>0.96663519440220946</c:v>
                </c:pt>
                <c:pt idx="28">
                  <c:v>0.84586378753578317</c:v>
                </c:pt>
                <c:pt idx="29">
                  <c:v>0.59792411946764235</c:v>
                </c:pt>
                <c:pt idx="30">
                  <c:v>1.0844986745410936</c:v>
                </c:pt>
                <c:pt idx="31">
                  <c:v>0.68170024913720406</c:v>
                </c:pt>
                <c:pt idx="32">
                  <c:v>0.94031912273948381</c:v>
                </c:pt>
                <c:pt idx="33">
                  <c:v>0.89754842640227961</c:v>
                </c:pt>
                <c:pt idx="34">
                  <c:v>0.98979270328730318</c:v>
                </c:pt>
                <c:pt idx="35">
                  <c:v>1.3461883824450367</c:v>
                </c:pt>
                <c:pt idx="36">
                  <c:v>1.3974782132313819</c:v>
                </c:pt>
                <c:pt idx="37">
                  <c:v>1.3219814910207834</c:v>
                </c:pt>
                <c:pt idx="38">
                  <c:v>1.6410101116194336</c:v>
                </c:pt>
                <c:pt idx="39">
                  <c:v>2.3358345288924975</c:v>
                </c:pt>
                <c:pt idx="40">
                  <c:v>1.0899724095225831</c:v>
                </c:pt>
                <c:pt idx="41">
                  <c:v>2.4857360123807086</c:v>
                </c:pt>
                <c:pt idx="42">
                  <c:v>0.8465912630485205</c:v>
                </c:pt>
                <c:pt idx="43">
                  <c:v>1.2230916932902511</c:v>
                </c:pt>
                <c:pt idx="44">
                  <c:v>2.0676887920331222</c:v>
                </c:pt>
                <c:pt idx="45">
                  <c:v>1.8368054666281657</c:v>
                </c:pt>
                <c:pt idx="46">
                  <c:v>1.195791490872552</c:v>
                </c:pt>
                <c:pt idx="47">
                  <c:v>1.2948183801388649</c:v>
                </c:pt>
                <c:pt idx="48">
                  <c:v>2.3995291765457418</c:v>
                </c:pt>
                <c:pt idx="49">
                  <c:v>2.2708650913399406</c:v>
                </c:pt>
                <c:pt idx="50">
                  <c:v>2.760430567858569</c:v>
                </c:pt>
                <c:pt idx="51">
                  <c:v>1.398407580795493</c:v>
                </c:pt>
                <c:pt idx="52">
                  <c:v>0.53483251882661531</c:v>
                </c:pt>
                <c:pt idx="53">
                  <c:v>1.4290154128763541</c:v>
                </c:pt>
                <c:pt idx="54">
                  <c:v>1.2614020208317078</c:v>
                </c:pt>
                <c:pt idx="55">
                  <c:v>0.62826801450718317</c:v>
                </c:pt>
                <c:pt idx="56">
                  <c:v>0.83162221428436423</c:v>
                </c:pt>
                <c:pt idx="57">
                  <c:v>0.47079642981264497</c:v>
                </c:pt>
              </c:numCache>
            </c:numRef>
          </c:yVal>
        </c:ser>
        <c:axId val="85580800"/>
        <c:axId val="85730432"/>
      </c:scatterChart>
      <c:valAx>
        <c:axId val="85580800"/>
        <c:scaling>
          <c:orientation val="minMax"/>
          <c:max val="2010"/>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5730432"/>
        <c:crosses val="autoZero"/>
        <c:crossBetween val="midCat"/>
        <c:majorUnit val="8"/>
      </c:valAx>
      <c:valAx>
        <c:axId val="85730432"/>
        <c:scaling>
          <c:orientation val="minMax"/>
          <c:max val="3"/>
          <c:min val="0"/>
        </c:scaling>
        <c:axPos val="l"/>
        <c:majorGridlines/>
        <c:numFmt formatCode="0%" sourceLinked="1"/>
        <c:tickLblPos val="nextTo"/>
        <c:spPr>
          <a:ln w="31750">
            <a:solidFill>
              <a:sysClr val="windowText" lastClr="000000"/>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5580800"/>
        <c:crosses val="autoZero"/>
        <c:crossBetween val="midCat"/>
        <c:majorUnit val="1"/>
      </c:valAx>
      <c:spPr>
        <a:ln w="31750">
          <a:solidFill>
            <a:sysClr val="windowText" lastClr="000000"/>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CA"/>
  <c:chart>
    <c:title>
      <c:layout>
        <c:manualLayout>
          <c:xMode val="edge"/>
          <c:yMode val="edge"/>
          <c:x val="0.21010411198600173"/>
          <c:y val="5.5555555555555455E-2"/>
        </c:manualLayout>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2083333333333333"/>
          <c:y val="4.8611111111111112E-2"/>
          <c:w val="0.82500000000000062"/>
          <c:h val="0.69791666666666652"/>
        </c:manualLayout>
      </c:layout>
      <c:scatterChart>
        <c:scatterStyle val="lineMarker"/>
        <c:ser>
          <c:idx val="2"/>
          <c:order val="0"/>
          <c:tx>
            <c:v>Total Return(ratio to cycle average)</c:v>
          </c:tx>
          <c:spPr>
            <a:ln>
              <a:solidFill>
                <a:schemeClr val="tx1"/>
              </a:solidFill>
            </a:ln>
          </c:spPr>
          <c:marker>
            <c:symbol val="none"/>
          </c:marker>
          <c:xVal>
            <c:numRef>
              <c:f>'Total Fraser w labels original '!$A$6:$A$63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original '!$F$6:$F$63</c:f>
              <c:numCache>
                <c:formatCode>0%</c:formatCode>
                <c:ptCount val="58"/>
                <c:pt idx="0">
                  <c:v>0.81684189029349008</c:v>
                </c:pt>
                <c:pt idx="1">
                  <c:v>0.5612063436117708</c:v>
                </c:pt>
                <c:pt idx="2">
                  <c:v>0.98098592372397275</c:v>
                </c:pt>
                <c:pt idx="3">
                  <c:v>0.50229763853572229</c:v>
                </c:pt>
                <c:pt idx="4">
                  <c:v>0.75079863605248498</c:v>
                </c:pt>
                <c:pt idx="5">
                  <c:v>0.49626309566821214</c:v>
                </c:pt>
                <c:pt idx="6">
                  <c:v>1.5256990892152307</c:v>
                </c:pt>
                <c:pt idx="7">
                  <c:v>0.86632477609618397</c:v>
                </c:pt>
                <c:pt idx="8">
                  <c:v>0.90528809561562396</c:v>
                </c:pt>
                <c:pt idx="9">
                  <c:v>0.49520679206945228</c:v>
                </c:pt>
                <c:pt idx="10">
                  <c:v>0.27876886319515631</c:v>
                </c:pt>
                <c:pt idx="11">
                  <c:v>0.73764489586524751</c:v>
                </c:pt>
                <c:pt idx="12">
                  <c:v>0.46119301457847239</c:v>
                </c:pt>
                <c:pt idx="13">
                  <c:v>0.33023302682350947</c:v>
                </c:pt>
                <c:pt idx="14">
                  <c:v>0.42504095057196839</c:v>
                </c:pt>
                <c:pt idx="15">
                  <c:v>1.2197466538014952</c:v>
                </c:pt>
                <c:pt idx="16">
                  <c:v>0.76128610244138528</c:v>
                </c:pt>
                <c:pt idx="17">
                  <c:v>0.51267984601528993</c:v>
                </c:pt>
                <c:pt idx="18">
                  <c:v>0.48429451834956322</c:v>
                </c:pt>
                <c:pt idx="19">
                  <c:v>1.4274465978196527</c:v>
                </c:pt>
                <c:pt idx="20">
                  <c:v>0.95419672547079892</c:v>
                </c:pt>
                <c:pt idx="21">
                  <c:v>0.71673399930050419</c:v>
                </c:pt>
                <c:pt idx="22">
                  <c:v>0.68855870769370908</c:v>
                </c:pt>
                <c:pt idx="23">
                  <c:v>0.67217333715766958</c:v>
                </c:pt>
                <c:pt idx="24">
                  <c:v>1.1341259681874212</c:v>
                </c:pt>
                <c:pt idx="25">
                  <c:v>0.61680776639982082</c:v>
                </c:pt>
                <c:pt idx="26">
                  <c:v>0.7668127815158845</c:v>
                </c:pt>
                <c:pt idx="27">
                  <c:v>1.1972692491367622</c:v>
                </c:pt>
                <c:pt idx="28">
                  <c:v>0.82367170488591168</c:v>
                </c:pt>
                <c:pt idx="29">
                  <c:v>0.82588179654088378</c:v>
                </c:pt>
                <c:pt idx="30">
                  <c:v>1.1432191476020019</c:v>
                </c:pt>
                <c:pt idx="31">
                  <c:v>0.98193726589088648</c:v>
                </c:pt>
                <c:pt idx="32">
                  <c:v>1.5656610818722683</c:v>
                </c:pt>
                <c:pt idx="33">
                  <c:v>1.4964112402382856</c:v>
                </c:pt>
                <c:pt idx="34">
                  <c:v>1.2980730710602375</c:v>
                </c:pt>
                <c:pt idx="35">
                  <c:v>1.4412113405544644</c:v>
                </c:pt>
                <c:pt idx="36">
                  <c:v>0.98603427522882292</c:v>
                </c:pt>
                <c:pt idx="37">
                  <c:v>2.0208846344102462</c:v>
                </c:pt>
                <c:pt idx="38">
                  <c:v>1.7994148765781335</c:v>
                </c:pt>
                <c:pt idx="39">
                  <c:v>2.330116455717929</c:v>
                </c:pt>
                <c:pt idx="40">
                  <c:v>1.6886402846454334</c:v>
                </c:pt>
                <c:pt idx="41">
                  <c:v>2.5799350375369068</c:v>
                </c:pt>
                <c:pt idx="42">
                  <c:v>1.4155720011101305</c:v>
                </c:pt>
                <c:pt idx="43">
                  <c:v>0.73160117594423901</c:v>
                </c:pt>
                <c:pt idx="44">
                  <c:v>1.1918962542807616</c:v>
                </c:pt>
                <c:pt idx="45">
                  <c:v>1.7921311614744762</c:v>
                </c:pt>
                <c:pt idx="46">
                  <c:v>0.89054695423752239</c:v>
                </c:pt>
                <c:pt idx="47">
                  <c:v>0.68621468451895418</c:v>
                </c:pt>
                <c:pt idx="48">
                  <c:v>1.3822652868453962</c:v>
                </c:pt>
                <c:pt idx="49">
                  <c:v>0.78694650927035859</c:v>
                </c:pt>
                <c:pt idx="50">
                  <c:v>1.2401991224847635</c:v>
                </c:pt>
                <c:pt idx="51">
                  <c:v>0.92176679413484308</c:v>
                </c:pt>
                <c:pt idx="52">
                  <c:v>1.1122030336852782</c:v>
                </c:pt>
                <c:pt idx="53">
                  <c:v>0.76867875064028257</c:v>
                </c:pt>
                <c:pt idx="54">
                  <c:v>1.0628139926617253</c:v>
                </c:pt>
                <c:pt idx="55">
                  <c:v>0.28424913482594993</c:v>
                </c:pt>
                <c:pt idx="56">
                  <c:v>0.46589764591645294</c:v>
                </c:pt>
                <c:pt idx="57">
                  <c:v>0.16730953924436115</c:v>
                </c:pt>
              </c:numCache>
            </c:numRef>
          </c:yVal>
        </c:ser>
        <c:axId val="85762432"/>
        <c:axId val="85764352"/>
      </c:scatterChart>
      <c:valAx>
        <c:axId val="85762432"/>
        <c:scaling>
          <c:orientation val="minMax"/>
          <c:max val="2010"/>
          <c:min val="1952"/>
        </c:scaling>
        <c:axPos val="b"/>
        <c:title>
          <c:tx>
            <c:rich>
              <a:bodyPr/>
              <a:lstStyle/>
              <a:p>
                <a:pPr>
                  <a:defRPr sz="1400" b="1" i="0" u="none" strike="noStrike" baseline="0">
                    <a:solidFill>
                      <a:srgbClr val="000000"/>
                    </a:solidFill>
                    <a:latin typeface="Calibri"/>
                    <a:ea typeface="Calibri"/>
                    <a:cs typeface="Calibri"/>
                  </a:defRPr>
                </a:pPr>
                <a:r>
                  <a:rPr lang="en-US"/>
                  <a:t>Return Year</a:t>
                </a:r>
              </a:p>
            </c:rich>
          </c:tx>
          <c:layout/>
        </c:title>
        <c:numFmt formatCode="0" sourceLinked="1"/>
        <c:tickLblPos val="nextTo"/>
        <c:spPr>
          <a:ln w="31750">
            <a:solidFill>
              <a:sysClr val="windowText" lastClr="000000"/>
            </a:solidFill>
          </a:ln>
        </c:spPr>
        <c:txPr>
          <a:bodyPr rot="0" vert="horz"/>
          <a:lstStyle/>
          <a:p>
            <a:pPr>
              <a:defRPr sz="1200" b="1" i="0" u="none" strike="noStrike" baseline="0">
                <a:solidFill>
                  <a:sysClr val="windowText" lastClr="000000"/>
                </a:solidFill>
                <a:latin typeface="Calibri"/>
                <a:ea typeface="Calibri"/>
                <a:cs typeface="Calibri"/>
              </a:defRPr>
            </a:pPr>
            <a:endParaRPr lang="en-US"/>
          </a:p>
        </c:txPr>
        <c:crossAx val="85764352"/>
        <c:crosses val="autoZero"/>
        <c:crossBetween val="midCat"/>
        <c:majorUnit val="8"/>
      </c:valAx>
      <c:valAx>
        <c:axId val="85764352"/>
        <c:scaling>
          <c:orientation val="minMax"/>
          <c:max val="3"/>
          <c:min val="0"/>
        </c:scaling>
        <c:axPos val="l"/>
        <c:majorGridlines/>
        <c:numFmt formatCode="0%" sourceLinked="1"/>
        <c:tickLblPos val="nextTo"/>
        <c:spPr>
          <a:ln w="31750">
            <a:solidFill>
              <a:sysClr val="windowText" lastClr="000000"/>
            </a:solidFill>
          </a:ln>
        </c:spPr>
        <c:txPr>
          <a:bodyPr rot="0" vert="horz"/>
          <a:lstStyle/>
          <a:p>
            <a:pPr>
              <a:defRPr sz="1200" b="1" i="0" u="none" strike="noStrike" baseline="0">
                <a:solidFill>
                  <a:srgbClr val="000000"/>
                </a:solidFill>
                <a:latin typeface="Calibri"/>
                <a:ea typeface="Calibri"/>
                <a:cs typeface="Calibri"/>
              </a:defRPr>
            </a:pPr>
            <a:endParaRPr lang="en-US"/>
          </a:p>
        </c:txPr>
        <c:crossAx val="85762432"/>
        <c:crosses val="autoZero"/>
        <c:crossBetween val="midCat"/>
        <c:majorUnit val="1"/>
      </c:valAx>
      <c:spPr>
        <a:ln w="31750">
          <a:solidFill>
            <a:schemeClr val="tx1"/>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CA"/>
  <c:chart>
    <c:title>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666666666666672"/>
          <c:y val="3.5555555555555556E-2"/>
          <c:w val="0.74375000000000302"/>
          <c:h val="0.79555555555555568"/>
        </c:manualLayout>
      </c:layout>
      <c:scatterChart>
        <c:scatterStyle val="smoothMarker"/>
        <c:ser>
          <c:idx val="1"/>
          <c:order val="0"/>
          <c:tx>
            <c:v>Productivity index ((R/EFS))</c:v>
          </c:tx>
          <c:spPr>
            <a:ln w="9525">
              <a:solidFill>
                <a:schemeClr val="tx1"/>
              </a:solidFill>
            </a:ln>
          </c:spPr>
          <c:marker>
            <c:symbol val="none"/>
          </c:marker>
          <c:trendline>
            <c:spPr>
              <a:ln w="38100">
                <a:solidFill>
                  <a:srgbClr val="0000FF"/>
                </a:solidFill>
              </a:ln>
            </c:spPr>
            <c:trendlineType val="movingAvg"/>
            <c:period val="4"/>
          </c:trendline>
          <c:xVal>
            <c:numRef>
              <c:f>'Total Fraser w labels 2011updt'!$A$6:$A$62</c:f>
              <c:numCache>
                <c:formatCode>0</c:formatCode>
                <c:ptCount val="57"/>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numCache>
            </c:numRef>
          </c:xVal>
          <c:yVal>
            <c:numRef>
              <c:f>'Total Fraser w labels 2011updt'!$G$6:$G$62</c:f>
              <c:numCache>
                <c:formatCode>_-* #,##0.00_-;\-* #,##0.00_-;_-* "-"??_-;_-@_-</c:formatCode>
                <c:ptCount val="57"/>
                <c:pt idx="0">
                  <c:v>6.00340811421166</c:v>
                </c:pt>
                <c:pt idx="1">
                  <c:v>11.881282401271426</c:v>
                </c:pt>
                <c:pt idx="2">
                  <c:v>14.822247444800107</c:v>
                </c:pt>
                <c:pt idx="3">
                  <c:v>9.6645329792163306</c:v>
                </c:pt>
                <c:pt idx="4">
                  <c:v>6.9563712472842916</c:v>
                </c:pt>
                <c:pt idx="5">
                  <c:v>11.346158913055891</c:v>
                </c:pt>
                <c:pt idx="6">
                  <c:v>14.732585995657947</c:v>
                </c:pt>
                <c:pt idx="7">
                  <c:v>21.715410731872478</c:v>
                </c:pt>
                <c:pt idx="8">
                  <c:v>7.270527856409192</c:v>
                </c:pt>
                <c:pt idx="9">
                  <c:v>5.9353747110043198</c:v>
                </c:pt>
                <c:pt idx="10">
                  <c:v>1.8466322193105382</c:v>
                </c:pt>
                <c:pt idx="11">
                  <c:v>7.7653001934609405</c:v>
                </c:pt>
                <c:pt idx="12">
                  <c:v>5.0148348674345398</c:v>
                </c:pt>
                <c:pt idx="13">
                  <c:v>6.6148370752589258</c:v>
                </c:pt>
                <c:pt idx="14">
                  <c:v>6.0816749614466703</c:v>
                </c:pt>
                <c:pt idx="15">
                  <c:v>23.339686503030133</c:v>
                </c:pt>
                <c:pt idx="16">
                  <c:v>15.766574097318715</c:v>
                </c:pt>
                <c:pt idx="17">
                  <c:v>13.01147555365597</c:v>
                </c:pt>
                <c:pt idx="18">
                  <c:v>6.7175118259776738</c:v>
                </c:pt>
                <c:pt idx="19">
                  <c:v>12.026320121466568</c:v>
                </c:pt>
                <c:pt idx="20">
                  <c:v>13.713565634330722</c:v>
                </c:pt>
                <c:pt idx="21">
                  <c:v>17.453351619545764</c:v>
                </c:pt>
                <c:pt idx="22">
                  <c:v>8.634886398163852</c:v>
                </c:pt>
                <c:pt idx="23">
                  <c:v>9.8134077398637345</c:v>
                </c:pt>
                <c:pt idx="24">
                  <c:v>9.9515776823416502</c:v>
                </c:pt>
                <c:pt idx="25">
                  <c:v>10.498040554047041</c:v>
                </c:pt>
                <c:pt idx="26">
                  <c:v>10.555638151787649</c:v>
                </c:pt>
                <c:pt idx="27">
                  <c:v>14.101321454558782</c:v>
                </c:pt>
                <c:pt idx="28">
                  <c:v>7.351788630635486</c:v>
                </c:pt>
                <c:pt idx="29">
                  <c:v>18.905182472056396</c:v>
                </c:pt>
                <c:pt idx="30">
                  <c:v>10.4023613828882</c:v>
                </c:pt>
                <c:pt idx="31">
                  <c:v>7.2583352109413921</c:v>
                </c:pt>
                <c:pt idx="32">
                  <c:v>14.552633703911264</c:v>
                </c:pt>
                <c:pt idx="33">
                  <c:v>20.607942569678201</c:v>
                </c:pt>
                <c:pt idx="34">
                  <c:v>8.2071855725712446</c:v>
                </c:pt>
                <c:pt idx="35">
                  <c:v>14.41990493260359</c:v>
                </c:pt>
                <c:pt idx="36">
                  <c:v>8.0308643343398796</c:v>
                </c:pt>
                <c:pt idx="37">
                  <c:v>17.246261858343939</c:v>
                </c:pt>
                <c:pt idx="38">
                  <c:v>12.79381151279105</c:v>
                </c:pt>
                <c:pt idx="39">
                  <c:v>11.972025713720221</c:v>
                </c:pt>
                <c:pt idx="40">
                  <c:v>9.7222865743597335</c:v>
                </c:pt>
                <c:pt idx="41">
                  <c:v>14.153491720607766</c:v>
                </c:pt>
                <c:pt idx="42">
                  <c:v>5.6928344984741575</c:v>
                </c:pt>
                <c:pt idx="43">
                  <c:v>2.0647170974106697</c:v>
                </c:pt>
                <c:pt idx="44">
                  <c:v>7.5405604768076246</c:v>
                </c:pt>
                <c:pt idx="45">
                  <c:v>5.6433277468684224</c:v>
                </c:pt>
                <c:pt idx="46">
                  <c:v>5.7148829101159313</c:v>
                </c:pt>
                <c:pt idx="47">
                  <c:v>4.1822537796889687</c:v>
                </c:pt>
                <c:pt idx="48">
                  <c:v>5.7585146394562976</c:v>
                </c:pt>
                <c:pt idx="49">
                  <c:v>3.4361778796413982</c:v>
                </c:pt>
                <c:pt idx="50">
                  <c:v>7.0160294437940509</c:v>
                </c:pt>
                <c:pt idx="51">
                  <c:v>4.6030758730235934</c:v>
                </c:pt>
                <c:pt idx="52">
                  <c:v>2.1305358527319784</c:v>
                </c:pt>
                <c:pt idx="53">
                  <c:v>2.6947381340727254</c:v>
                </c:pt>
                <c:pt idx="54">
                  <c:v>2.5375088074641146</c:v>
                </c:pt>
                <c:pt idx="55">
                  <c:v>0.85836616575369862</c:v>
                </c:pt>
                <c:pt idx="56">
                  <c:v>0.39727488929924532</c:v>
                </c:pt>
              </c:numCache>
            </c:numRef>
          </c:yVal>
          <c:smooth val="1"/>
        </c:ser>
        <c:axId val="84895232"/>
        <c:axId val="84896768"/>
      </c:scatterChart>
      <c:valAx>
        <c:axId val="84895232"/>
        <c:scaling>
          <c:orientation val="minMax"/>
          <c:max val="2010"/>
          <c:min val="1952"/>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4896768"/>
        <c:crosses val="autoZero"/>
        <c:crossBetween val="midCat"/>
        <c:majorUnit val="8"/>
      </c:valAx>
      <c:valAx>
        <c:axId val="84896768"/>
        <c:scaling>
          <c:orientation val="minMax"/>
        </c:scaling>
        <c:axPos val="l"/>
        <c:majorGridlines/>
        <c:numFmt formatCode="_-* #,##0.00_-;\-* #,##0.00_-;_-* &quot;-&quot;??_-;_-@_-"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4895232"/>
        <c:crosses val="autoZero"/>
        <c:crossBetween val="midCat"/>
        <c:majorUnit val="5"/>
      </c:valAx>
    </c:plotArea>
    <c:legend>
      <c:legendPos val="r"/>
      <c:layout>
        <c:manualLayout>
          <c:xMode val="edge"/>
          <c:yMode val="edge"/>
          <c:x val="0.6855555555555557"/>
          <c:y val="0.190644502770487"/>
          <c:w val="0.29554177602799647"/>
          <c:h val="0.50072580927384391"/>
        </c:manualLayout>
      </c:layout>
      <c:overlay val="1"/>
      <c:txPr>
        <a:bodyPr/>
        <a:lstStyle/>
        <a:p>
          <a:pPr>
            <a:defRPr sz="920" b="0"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CA"/>
  <c:chart>
    <c:title>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25"/>
          <c:y val="4.9586776859504543E-2"/>
          <c:w val="0.83125000000000004"/>
          <c:h val="0.73826149509089378"/>
        </c:manualLayout>
      </c:layout>
      <c:scatterChart>
        <c:scatterStyle val="lineMarker"/>
        <c:ser>
          <c:idx val="3"/>
          <c:order val="0"/>
          <c:tx>
            <c:v>Total Exploitation Rate</c:v>
          </c:tx>
          <c:spPr>
            <a:ln>
              <a:solidFill>
                <a:srgbClr val="0000FF"/>
              </a:solidFill>
            </a:ln>
          </c:spPr>
          <c:marker>
            <c:symbol val="none"/>
          </c:marker>
          <c:xVal>
            <c:numRef>
              <c:f>'Total Fraser w labels 2011updt'!$A$6:$A$63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2011updt'!$E$6:$E$63</c:f>
              <c:numCache>
                <c:formatCode>0%</c:formatCode>
                <c:ptCount val="58"/>
                <c:pt idx="0">
                  <c:v>0.74168839327272673</c:v>
                </c:pt>
                <c:pt idx="1">
                  <c:v>0.79352579511473764</c:v>
                </c:pt>
                <c:pt idx="2">
                  <c:v>0.79822535025575037</c:v>
                </c:pt>
                <c:pt idx="3">
                  <c:v>0.85529556419135233</c:v>
                </c:pt>
                <c:pt idx="4">
                  <c:v>0.69602081681493244</c:v>
                </c:pt>
                <c:pt idx="5">
                  <c:v>0.70449292472072189</c:v>
                </c:pt>
                <c:pt idx="6">
                  <c:v>0.79466700832882087</c:v>
                </c:pt>
                <c:pt idx="7">
                  <c:v>0.79819071227076255</c:v>
                </c:pt>
                <c:pt idx="8">
                  <c:v>0.81157468729166238</c:v>
                </c:pt>
                <c:pt idx="9">
                  <c:v>0.7435739298316868</c:v>
                </c:pt>
                <c:pt idx="10">
                  <c:v>0.53680215992640301</c:v>
                </c:pt>
                <c:pt idx="11">
                  <c:v>0.59674406027920179</c:v>
                </c:pt>
                <c:pt idx="12">
                  <c:v>0.70206713981571744</c:v>
                </c:pt>
                <c:pt idx="13">
                  <c:v>0.74344006030833465</c:v>
                </c:pt>
                <c:pt idx="14">
                  <c:v>0.65329020593627773</c:v>
                </c:pt>
                <c:pt idx="15">
                  <c:v>0.7941508775476579</c:v>
                </c:pt>
                <c:pt idx="16">
                  <c:v>0.79205787974502295</c:v>
                </c:pt>
                <c:pt idx="17">
                  <c:v>0.80297773157940799</c:v>
                </c:pt>
                <c:pt idx="18">
                  <c:v>0.68431271072305111</c:v>
                </c:pt>
                <c:pt idx="19">
                  <c:v>0.90495643302175544</c:v>
                </c:pt>
                <c:pt idx="20">
                  <c:v>0.78806219093796037</c:v>
                </c:pt>
                <c:pt idx="21">
                  <c:v>0.84055291011874622</c:v>
                </c:pt>
                <c:pt idx="22">
                  <c:v>0.80281551324802469</c:v>
                </c:pt>
                <c:pt idx="23">
                  <c:v>0.73753885212548687</c:v>
                </c:pt>
                <c:pt idx="24">
                  <c:v>0.8168854505494505</c:v>
                </c:pt>
                <c:pt idx="25">
                  <c:v>0.82010438768920713</c:v>
                </c:pt>
                <c:pt idx="26">
                  <c:v>0.73447729455380328</c:v>
                </c:pt>
                <c:pt idx="27">
                  <c:v>0.78455561199697543</c:v>
                </c:pt>
                <c:pt idx="28">
                  <c:v>0.72293491390135045</c:v>
                </c:pt>
                <c:pt idx="29">
                  <c:v>0.81660957558712743</c:v>
                </c:pt>
                <c:pt idx="30">
                  <c:v>0.71207630815714562</c:v>
                </c:pt>
                <c:pt idx="31">
                  <c:v>0.81474321585058995</c:v>
                </c:pt>
                <c:pt idx="32">
                  <c:v>0.84341898444069796</c:v>
                </c:pt>
                <c:pt idx="33">
                  <c:v>0.84803008955597592</c:v>
                </c:pt>
                <c:pt idx="34">
                  <c:v>0.76818163765676972</c:v>
                </c:pt>
                <c:pt idx="35">
                  <c:v>0.75074574658900406</c:v>
                </c:pt>
                <c:pt idx="36">
                  <c:v>0.63049984239458845</c:v>
                </c:pt>
                <c:pt idx="37">
                  <c:v>0.83429625278511843</c:v>
                </c:pt>
                <c:pt idx="38">
                  <c:v>0.72377884124201675</c:v>
                </c:pt>
                <c:pt idx="39">
                  <c:v>0.7324967145373722</c:v>
                </c:pt>
                <c:pt idx="40">
                  <c:v>0.76917483829929278</c:v>
                </c:pt>
                <c:pt idx="41">
                  <c:v>0.75594106578785414</c:v>
                </c:pt>
                <c:pt idx="42">
                  <c:v>0.77334900023345177</c:v>
                </c:pt>
                <c:pt idx="43">
                  <c:v>0.55388273359122708</c:v>
                </c:pt>
                <c:pt idx="44">
                  <c:v>0.48868866279719447</c:v>
                </c:pt>
                <c:pt idx="45">
                  <c:v>0.69763402804834995</c:v>
                </c:pt>
                <c:pt idx="46">
                  <c:v>0.28788035713943388</c:v>
                </c:pt>
                <c:pt idx="47">
                  <c:v>0.15421612517139588</c:v>
                </c:pt>
                <c:pt idx="48">
                  <c:v>0.47112538236983875</c:v>
                </c:pt>
                <c:pt idx="49">
                  <c:v>0.22302315147973079</c:v>
                </c:pt>
                <c:pt idx="50">
                  <c:v>0.27905461662656433</c:v>
                </c:pt>
                <c:pt idx="51">
                  <c:v>0.48002786103906253</c:v>
                </c:pt>
                <c:pt idx="52">
                  <c:v>0.56134541698644591</c:v>
                </c:pt>
                <c:pt idx="53">
                  <c:v>0.24990037001229176</c:v>
                </c:pt>
                <c:pt idx="54">
                  <c:v>0.41855375157580915</c:v>
                </c:pt>
                <c:pt idx="55">
                  <c:v>0.24770128088806184</c:v>
                </c:pt>
                <c:pt idx="56">
                  <c:v>0.32645022996407902</c:v>
                </c:pt>
                <c:pt idx="57">
                  <c:v>8.5322528884491003E-2</c:v>
                </c:pt>
              </c:numCache>
            </c:numRef>
          </c:yVal>
        </c:ser>
        <c:axId val="84929152"/>
        <c:axId val="85152512"/>
      </c:scatterChart>
      <c:valAx>
        <c:axId val="84929152"/>
        <c:scaling>
          <c:orientation val="minMax"/>
          <c:max val="2010"/>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5152512"/>
        <c:crosses val="autoZero"/>
        <c:crossBetween val="midCat"/>
        <c:majorUnit val="8"/>
      </c:valAx>
      <c:valAx>
        <c:axId val="85152512"/>
        <c:scaling>
          <c:orientation val="minMax"/>
          <c:max val="1"/>
          <c:min val="0"/>
        </c:scaling>
        <c:axPos val="l"/>
        <c:numFmt formatCode="0%" sourceLinked="1"/>
        <c:tickLblPos val="nextTo"/>
        <c:spPr>
          <a:ln w="31750">
            <a:solidFill>
              <a:schemeClr val="tx1"/>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4929152"/>
        <c:crosses val="autoZero"/>
        <c:crossBetween val="midCat"/>
        <c:majorUnit val="0.2"/>
      </c:valAx>
      <c:spPr>
        <a:ln w="31750">
          <a:solidFill>
            <a:sysClr val="windowText" lastClr="000000"/>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11" l="0.70000000000000062" r="0.70000000000000062" t="0.75000000000000311"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CA"/>
  <c:chart>
    <c:title>
      <c:layout>
        <c:manualLayout>
          <c:xMode val="edge"/>
          <c:yMode val="edge"/>
          <c:x val="0.12343744531933508"/>
          <c:y val="4.1666717730322704E-2"/>
        </c:manualLayout>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25"/>
          <c:y val="5.0583657587548916E-2"/>
          <c:w val="0.84166666666666667"/>
          <c:h val="0.77691309987029833"/>
        </c:manualLayout>
      </c:layout>
      <c:scatterChart>
        <c:scatterStyle val="lineMarker"/>
        <c:ser>
          <c:idx val="2"/>
          <c:order val="0"/>
          <c:tx>
            <c:v>Spawning escapement (ratio to cycle average)</c:v>
          </c:tx>
          <c:marker>
            <c:symbol val="none"/>
          </c:marker>
          <c:dPt>
            <c:idx val="53"/>
            <c:marker>
              <c:symbol val="circle"/>
              <c:size val="8"/>
              <c:spPr>
                <a:solidFill>
                  <a:srgbClr val="FF0000"/>
                </a:solidFill>
              </c:spPr>
            </c:marker>
          </c:dPt>
          <c:dLbls>
            <c:dLbl>
              <c:idx val="53"/>
              <c:layout>
                <c:manualLayout>
                  <c:x val="-4.1666666666666664E-2"/>
                  <c:y val="-6.2256859530783908E-2"/>
                </c:manualLayout>
              </c:layout>
              <c:tx>
                <c:rich>
                  <a:bodyPr/>
                  <a:lstStyle/>
                  <a:p>
                    <a:r>
                      <a:rPr lang="en-US" b="1">
                        <a:solidFill>
                          <a:srgbClr val="FF0000"/>
                        </a:solidFill>
                      </a:rPr>
                      <a:t>2005</a:t>
                    </a:r>
                  </a:p>
                </c:rich>
              </c:tx>
              <c:showVal val="1"/>
            </c:dLbl>
            <c:delete val="1"/>
            <c:txPr>
              <a:bodyPr/>
              <a:lstStyle/>
              <a:p>
                <a:pPr>
                  <a:defRPr b="1">
                    <a:solidFill>
                      <a:srgbClr val="FF0000"/>
                    </a:solidFill>
                  </a:defRPr>
                </a:pPr>
                <a:endParaRPr lang="en-US"/>
              </a:p>
            </c:txPr>
          </c:dLbls>
          <c:xVal>
            <c:numRef>
              <c:f>'Total Fraser w labels 2011updt'!$A$6:$A$63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2011updt'!$D$6:$D$63</c:f>
              <c:numCache>
                <c:formatCode>0%</c:formatCode>
                <c:ptCount val="58"/>
                <c:pt idx="0">
                  <c:v>0.80932010433554347</c:v>
                </c:pt>
                <c:pt idx="1">
                  <c:v>0.4574460659794708</c:v>
                </c:pt>
                <c:pt idx="2">
                  <c:v>0.65351022251809809</c:v>
                </c:pt>
                <c:pt idx="3">
                  <c:v>0.25535438089379547</c:v>
                </c:pt>
                <c:pt idx="4">
                  <c:v>0.87539835272979294</c:v>
                </c:pt>
                <c:pt idx="5">
                  <c:v>0.57893710774535467</c:v>
                </c:pt>
                <c:pt idx="6">
                  <c:v>1.0288568666162663</c:v>
                </c:pt>
                <c:pt idx="7">
                  <c:v>0.65512154332852757</c:v>
                </c:pt>
                <c:pt idx="8">
                  <c:v>0.63321206268562991</c:v>
                </c:pt>
                <c:pt idx="9">
                  <c:v>0.50130298725882305</c:v>
                </c:pt>
                <c:pt idx="10">
                  <c:v>0.42631812509798467</c:v>
                </c:pt>
                <c:pt idx="11">
                  <c:v>1.1147146377316959</c:v>
                </c:pt>
                <c:pt idx="12">
                  <c:v>0.39531609119991451</c:v>
                </c:pt>
                <c:pt idx="13">
                  <c:v>0.33447285190699855</c:v>
                </c:pt>
                <c:pt idx="14">
                  <c:v>0.48654150235865756</c:v>
                </c:pt>
                <c:pt idx="15">
                  <c:v>0.9409233467851611</c:v>
                </c:pt>
                <c:pt idx="16">
                  <c:v>0.60719582385878068</c:v>
                </c:pt>
                <c:pt idx="17">
                  <c:v>0.39876137371459336</c:v>
                </c:pt>
                <c:pt idx="18">
                  <c:v>0.50476549199257525</c:v>
                </c:pt>
                <c:pt idx="19">
                  <c:v>0.50841480209059264</c:v>
                </c:pt>
                <c:pt idx="20">
                  <c:v>0.77568388446074554</c:v>
                </c:pt>
                <c:pt idx="21">
                  <c:v>0.45115536556310853</c:v>
                </c:pt>
                <c:pt idx="22">
                  <c:v>0.44826695685037821</c:v>
                </c:pt>
                <c:pt idx="23">
                  <c:v>0.65052726556148721</c:v>
                </c:pt>
                <c:pt idx="24">
                  <c:v>0.79656744601051699</c:v>
                </c:pt>
                <c:pt idx="25">
                  <c:v>0.43804822771577667</c:v>
                </c:pt>
                <c:pt idx="26">
                  <c:v>0.67222400250686076</c:v>
                </c:pt>
                <c:pt idx="27">
                  <c:v>0.96663519440220946</c:v>
                </c:pt>
                <c:pt idx="28">
                  <c:v>0.84586378753578317</c:v>
                </c:pt>
                <c:pt idx="29">
                  <c:v>0.59792411946764235</c:v>
                </c:pt>
                <c:pt idx="30">
                  <c:v>1.0844986745410936</c:v>
                </c:pt>
                <c:pt idx="31">
                  <c:v>0.68170024913720406</c:v>
                </c:pt>
                <c:pt idx="32">
                  <c:v>0.94031912273948381</c:v>
                </c:pt>
                <c:pt idx="33">
                  <c:v>0.89754842640227961</c:v>
                </c:pt>
                <c:pt idx="34">
                  <c:v>0.98979270328730318</c:v>
                </c:pt>
                <c:pt idx="35">
                  <c:v>1.3461883824450367</c:v>
                </c:pt>
                <c:pt idx="36">
                  <c:v>1.3974782132313819</c:v>
                </c:pt>
                <c:pt idx="37">
                  <c:v>1.3219814910207834</c:v>
                </c:pt>
                <c:pt idx="38">
                  <c:v>1.6410101116194336</c:v>
                </c:pt>
                <c:pt idx="39">
                  <c:v>2.3358345288924975</c:v>
                </c:pt>
                <c:pt idx="40">
                  <c:v>1.0899724095225831</c:v>
                </c:pt>
                <c:pt idx="41">
                  <c:v>2.4857360123807086</c:v>
                </c:pt>
                <c:pt idx="42">
                  <c:v>0.8465912630485205</c:v>
                </c:pt>
                <c:pt idx="43">
                  <c:v>1.2230916932902511</c:v>
                </c:pt>
                <c:pt idx="44">
                  <c:v>2.0676887920331222</c:v>
                </c:pt>
                <c:pt idx="45">
                  <c:v>1.8368054666281657</c:v>
                </c:pt>
                <c:pt idx="46">
                  <c:v>1.195791490872552</c:v>
                </c:pt>
                <c:pt idx="47">
                  <c:v>1.2948183801388649</c:v>
                </c:pt>
                <c:pt idx="48">
                  <c:v>2.3995291765457418</c:v>
                </c:pt>
                <c:pt idx="49">
                  <c:v>2.2708650913399406</c:v>
                </c:pt>
                <c:pt idx="50">
                  <c:v>2.760430567858569</c:v>
                </c:pt>
                <c:pt idx="51">
                  <c:v>1.398407580795493</c:v>
                </c:pt>
                <c:pt idx="52">
                  <c:v>0.53483251882661531</c:v>
                </c:pt>
                <c:pt idx="53">
                  <c:v>1.4290154128763541</c:v>
                </c:pt>
                <c:pt idx="54">
                  <c:v>1.2614020208317078</c:v>
                </c:pt>
                <c:pt idx="55">
                  <c:v>0.62826801450718317</c:v>
                </c:pt>
                <c:pt idx="56">
                  <c:v>0.83162221428436423</c:v>
                </c:pt>
                <c:pt idx="57">
                  <c:v>0.47079642981264497</c:v>
                </c:pt>
              </c:numCache>
            </c:numRef>
          </c:yVal>
        </c:ser>
        <c:axId val="84935424"/>
        <c:axId val="84937344"/>
      </c:scatterChart>
      <c:valAx>
        <c:axId val="84935424"/>
        <c:scaling>
          <c:orientation val="minMax"/>
          <c:max val="2010"/>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4937344"/>
        <c:crosses val="autoZero"/>
        <c:crossBetween val="midCat"/>
        <c:majorUnit val="8"/>
      </c:valAx>
      <c:valAx>
        <c:axId val="84937344"/>
        <c:scaling>
          <c:orientation val="minMax"/>
          <c:max val="3"/>
          <c:min val="0"/>
        </c:scaling>
        <c:axPos val="l"/>
        <c:majorGridlines/>
        <c:numFmt formatCode="0%" sourceLinked="1"/>
        <c:tickLblPos val="nextTo"/>
        <c:spPr>
          <a:ln w="31750">
            <a:solidFill>
              <a:sysClr val="windowText" lastClr="000000"/>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4935424"/>
        <c:crosses val="autoZero"/>
        <c:crossBetween val="midCat"/>
        <c:majorUnit val="1"/>
      </c:valAx>
      <c:spPr>
        <a:ln w="31750">
          <a:solidFill>
            <a:sysClr val="windowText" lastClr="000000"/>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CA"/>
  <c:chart>
    <c:title>
      <c:layout>
        <c:manualLayout>
          <c:xMode val="edge"/>
          <c:yMode val="edge"/>
          <c:x val="0.21010411198600173"/>
          <c:y val="5.5555555555555455E-2"/>
        </c:manualLayout>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2083333333333333"/>
          <c:y val="4.8611111111111112E-2"/>
          <c:w val="0.82500000000000062"/>
          <c:h val="0.69791666666666652"/>
        </c:manualLayout>
      </c:layout>
      <c:scatterChart>
        <c:scatterStyle val="lineMarker"/>
        <c:ser>
          <c:idx val="2"/>
          <c:order val="0"/>
          <c:tx>
            <c:v>Total Return(ratio to cycle average)</c:v>
          </c:tx>
          <c:spPr>
            <a:ln>
              <a:solidFill>
                <a:schemeClr val="tx1"/>
              </a:solidFill>
            </a:ln>
          </c:spPr>
          <c:marker>
            <c:symbol val="none"/>
          </c:marker>
          <c:xVal>
            <c:numRef>
              <c:f>'Total Fraser w labels 2011updt'!$A$6:$A$63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2011updt'!$F$6:$F$63</c:f>
              <c:numCache>
                <c:formatCode>0%</c:formatCode>
                <c:ptCount val="58"/>
                <c:pt idx="0">
                  <c:v>0.81684189029349008</c:v>
                </c:pt>
                <c:pt idx="1">
                  <c:v>0.5612063436117708</c:v>
                </c:pt>
                <c:pt idx="2">
                  <c:v>0.98098592372397275</c:v>
                </c:pt>
                <c:pt idx="3">
                  <c:v>0.50229763853572229</c:v>
                </c:pt>
                <c:pt idx="4">
                  <c:v>0.75079863605248498</c:v>
                </c:pt>
                <c:pt idx="5">
                  <c:v>0.49626309566821214</c:v>
                </c:pt>
                <c:pt idx="6">
                  <c:v>1.5256990892152307</c:v>
                </c:pt>
                <c:pt idx="7">
                  <c:v>0.86632477609618397</c:v>
                </c:pt>
                <c:pt idx="8">
                  <c:v>0.90528809561562396</c:v>
                </c:pt>
                <c:pt idx="9">
                  <c:v>0.49520679206945228</c:v>
                </c:pt>
                <c:pt idx="10">
                  <c:v>0.27876886319515631</c:v>
                </c:pt>
                <c:pt idx="11">
                  <c:v>0.73764489586524751</c:v>
                </c:pt>
                <c:pt idx="12">
                  <c:v>0.46119301457847239</c:v>
                </c:pt>
                <c:pt idx="13">
                  <c:v>0.33023302682350947</c:v>
                </c:pt>
                <c:pt idx="14">
                  <c:v>0.42504095057196839</c:v>
                </c:pt>
                <c:pt idx="15">
                  <c:v>1.2197466538014952</c:v>
                </c:pt>
                <c:pt idx="16">
                  <c:v>0.76128610244138528</c:v>
                </c:pt>
                <c:pt idx="17">
                  <c:v>0.51267984601528993</c:v>
                </c:pt>
                <c:pt idx="18">
                  <c:v>0.48429451834956322</c:v>
                </c:pt>
                <c:pt idx="19">
                  <c:v>1.4274465978196527</c:v>
                </c:pt>
                <c:pt idx="20">
                  <c:v>0.95419672547079892</c:v>
                </c:pt>
                <c:pt idx="21">
                  <c:v>0.71673399930050419</c:v>
                </c:pt>
                <c:pt idx="22">
                  <c:v>0.68855870769370908</c:v>
                </c:pt>
                <c:pt idx="23">
                  <c:v>0.67217333715766958</c:v>
                </c:pt>
                <c:pt idx="24">
                  <c:v>1.1341259681874212</c:v>
                </c:pt>
                <c:pt idx="25">
                  <c:v>0.61680776639982082</c:v>
                </c:pt>
                <c:pt idx="26">
                  <c:v>0.7668127815158845</c:v>
                </c:pt>
                <c:pt idx="27">
                  <c:v>1.1972692491367622</c:v>
                </c:pt>
                <c:pt idx="28">
                  <c:v>0.82367170488591168</c:v>
                </c:pt>
                <c:pt idx="29">
                  <c:v>0.82588179654088378</c:v>
                </c:pt>
                <c:pt idx="30">
                  <c:v>1.1432191476020019</c:v>
                </c:pt>
                <c:pt idx="31">
                  <c:v>0.98193726589088648</c:v>
                </c:pt>
                <c:pt idx="32">
                  <c:v>1.5656610818722683</c:v>
                </c:pt>
                <c:pt idx="33">
                  <c:v>1.4964112402382856</c:v>
                </c:pt>
                <c:pt idx="34">
                  <c:v>1.2980730710602375</c:v>
                </c:pt>
                <c:pt idx="35">
                  <c:v>1.4412113405544644</c:v>
                </c:pt>
                <c:pt idx="36">
                  <c:v>0.98603427522882292</c:v>
                </c:pt>
                <c:pt idx="37">
                  <c:v>2.0208846344102462</c:v>
                </c:pt>
                <c:pt idx="38">
                  <c:v>1.7994148765781335</c:v>
                </c:pt>
                <c:pt idx="39">
                  <c:v>2.330116455717929</c:v>
                </c:pt>
                <c:pt idx="40">
                  <c:v>1.6886402846454334</c:v>
                </c:pt>
                <c:pt idx="41">
                  <c:v>2.5799350375369068</c:v>
                </c:pt>
                <c:pt idx="42">
                  <c:v>1.4155720011101305</c:v>
                </c:pt>
                <c:pt idx="43">
                  <c:v>0.73160117594423901</c:v>
                </c:pt>
                <c:pt idx="44">
                  <c:v>1.1918962542807616</c:v>
                </c:pt>
                <c:pt idx="45">
                  <c:v>1.7921311614744762</c:v>
                </c:pt>
                <c:pt idx="46">
                  <c:v>0.89054695423752239</c:v>
                </c:pt>
                <c:pt idx="47">
                  <c:v>0.68621468451895418</c:v>
                </c:pt>
                <c:pt idx="48">
                  <c:v>1.3822652868453962</c:v>
                </c:pt>
                <c:pt idx="49">
                  <c:v>0.78694650927035859</c:v>
                </c:pt>
                <c:pt idx="50">
                  <c:v>1.2401991224847635</c:v>
                </c:pt>
                <c:pt idx="51">
                  <c:v>0.92176679413484308</c:v>
                </c:pt>
                <c:pt idx="52">
                  <c:v>1.1122030336852782</c:v>
                </c:pt>
                <c:pt idx="53">
                  <c:v>0.76867875064028257</c:v>
                </c:pt>
                <c:pt idx="54">
                  <c:v>1.0628139926617253</c:v>
                </c:pt>
                <c:pt idx="55">
                  <c:v>0.28424913482594993</c:v>
                </c:pt>
                <c:pt idx="56">
                  <c:v>0.46589764591645294</c:v>
                </c:pt>
                <c:pt idx="57">
                  <c:v>0.16730953924436115</c:v>
                </c:pt>
              </c:numCache>
            </c:numRef>
          </c:yVal>
        </c:ser>
        <c:axId val="84961152"/>
        <c:axId val="84983808"/>
      </c:scatterChart>
      <c:valAx>
        <c:axId val="84961152"/>
        <c:scaling>
          <c:orientation val="minMax"/>
          <c:max val="2010"/>
          <c:min val="1952"/>
        </c:scaling>
        <c:axPos val="b"/>
        <c:title>
          <c:tx>
            <c:rich>
              <a:bodyPr/>
              <a:lstStyle/>
              <a:p>
                <a:pPr>
                  <a:defRPr sz="1400" b="1" i="0" u="none" strike="noStrike" baseline="0">
                    <a:solidFill>
                      <a:srgbClr val="000000"/>
                    </a:solidFill>
                    <a:latin typeface="Calibri"/>
                    <a:ea typeface="Calibri"/>
                    <a:cs typeface="Calibri"/>
                  </a:defRPr>
                </a:pPr>
                <a:r>
                  <a:rPr lang="en-US"/>
                  <a:t>Return Year</a:t>
                </a:r>
              </a:p>
            </c:rich>
          </c:tx>
        </c:title>
        <c:numFmt formatCode="0" sourceLinked="1"/>
        <c:tickLblPos val="nextTo"/>
        <c:spPr>
          <a:ln w="31750">
            <a:solidFill>
              <a:sysClr val="windowText" lastClr="000000"/>
            </a:solidFill>
          </a:ln>
        </c:spPr>
        <c:txPr>
          <a:bodyPr rot="0" vert="horz"/>
          <a:lstStyle/>
          <a:p>
            <a:pPr>
              <a:defRPr sz="1200" b="1" i="0" u="none" strike="noStrike" baseline="0">
                <a:solidFill>
                  <a:sysClr val="windowText" lastClr="000000"/>
                </a:solidFill>
                <a:latin typeface="Calibri"/>
                <a:ea typeface="Calibri"/>
                <a:cs typeface="Calibri"/>
              </a:defRPr>
            </a:pPr>
            <a:endParaRPr lang="en-US"/>
          </a:p>
        </c:txPr>
        <c:crossAx val="84983808"/>
        <c:crosses val="autoZero"/>
        <c:crossBetween val="midCat"/>
        <c:majorUnit val="8"/>
      </c:valAx>
      <c:valAx>
        <c:axId val="84983808"/>
        <c:scaling>
          <c:orientation val="minMax"/>
          <c:max val="3"/>
          <c:min val="0"/>
        </c:scaling>
        <c:axPos val="l"/>
        <c:majorGridlines/>
        <c:numFmt formatCode="0%" sourceLinked="1"/>
        <c:tickLblPos val="nextTo"/>
        <c:spPr>
          <a:ln w="31750">
            <a:solidFill>
              <a:sysClr val="windowText" lastClr="000000"/>
            </a:solidFill>
          </a:ln>
        </c:spPr>
        <c:txPr>
          <a:bodyPr rot="0" vert="horz"/>
          <a:lstStyle/>
          <a:p>
            <a:pPr>
              <a:defRPr sz="1200" b="1" i="0" u="none" strike="noStrike" baseline="0">
                <a:solidFill>
                  <a:srgbClr val="000000"/>
                </a:solidFill>
                <a:latin typeface="Calibri"/>
                <a:ea typeface="Calibri"/>
                <a:cs typeface="Calibri"/>
              </a:defRPr>
            </a:pPr>
            <a:endParaRPr lang="en-US"/>
          </a:p>
        </c:txPr>
        <c:crossAx val="84961152"/>
        <c:crosses val="autoZero"/>
        <c:crossBetween val="midCat"/>
        <c:majorUnit val="1"/>
      </c:valAx>
      <c:spPr>
        <a:ln w="31750">
          <a:solidFill>
            <a:schemeClr val="tx1"/>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CA"/>
  <c:chart>
    <c:plotArea>
      <c:layout/>
      <c:scatterChart>
        <c:scatterStyle val="lineMarker"/>
        <c:ser>
          <c:idx val="0"/>
          <c:order val="0"/>
          <c:spPr>
            <a:ln>
              <a:solidFill>
                <a:schemeClr val="accent1"/>
              </a:solidFill>
            </a:ln>
          </c:spPr>
          <c:dPt>
            <c:idx val="58"/>
            <c:marker>
              <c:spPr>
                <a:solidFill>
                  <a:srgbClr val="FF0000"/>
                </a:solidFill>
                <a:ln>
                  <a:solidFill>
                    <a:srgbClr val="FF0000"/>
                  </a:solidFill>
                </a:ln>
              </c:spPr>
            </c:marker>
          </c:dPt>
          <c:dPt>
            <c:idx val="59"/>
            <c:marker>
              <c:spPr>
                <a:solidFill>
                  <a:srgbClr val="FF0000"/>
                </a:solidFill>
                <a:ln>
                  <a:solidFill>
                    <a:srgbClr val="FF0000"/>
                  </a:solidFill>
                </a:ln>
              </c:spPr>
            </c:marker>
          </c:dPt>
          <c:xVal>
            <c:numRef>
              <c:f>'Total Fraser w labels 2011updt'!$A$6:$A$65</c:f>
              <c:numCache>
                <c:formatCode>0</c:formatCode>
                <c:ptCount val="60"/>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pt idx="58">
                  <c:v>2010</c:v>
                </c:pt>
                <c:pt idx="59">
                  <c:v>2011</c:v>
                </c:pt>
              </c:numCache>
            </c:numRef>
          </c:xVal>
          <c:yVal>
            <c:numRef>
              <c:f>'Total Fraser w labels 2011updt'!$B$6:$B$65</c:f>
              <c:numCache>
                <c:formatCode>0.00</c:formatCode>
                <c:ptCount val="60"/>
                <c:pt idx="0">
                  <c:v>3.242923749382725</c:v>
                </c:pt>
                <c:pt idx="1">
                  <c:v>4.3441255518091051</c:v>
                </c:pt>
                <c:pt idx="2">
                  <c:v>6.8277079083606891</c:v>
                </c:pt>
                <c:pt idx="3">
                  <c:v>5.1735453708421604</c:v>
                </c:pt>
                <c:pt idx="4">
                  <c:v>3.315459496404634</c:v>
                </c:pt>
                <c:pt idx="5">
                  <c:v>4.2064110473765801</c:v>
                </c:pt>
                <c:pt idx="6">
                  <c:v>7.675769060499066</c:v>
                </c:pt>
                <c:pt idx="7">
                  <c:v>12.42636623961287</c:v>
                </c:pt>
                <c:pt idx="8">
                  <c:v>4.0283245681712545</c:v>
                </c:pt>
                <c:pt idx="9">
                  <c:v>3.2546291848653532</c:v>
                </c:pt>
                <c:pt idx="10">
                  <c:v>0.93255144879381457</c:v>
                </c:pt>
                <c:pt idx="11">
                  <c:v>4.2451289190010701</c:v>
                </c:pt>
                <c:pt idx="12">
                  <c:v>2.7281914064103092</c:v>
                </c:pt>
                <c:pt idx="13">
                  <c:v>2.5819646235770275</c:v>
                </c:pt>
                <c:pt idx="14">
                  <c:v>3.2568706628056585</c:v>
                </c:pt>
                <c:pt idx="15">
                  <c:v>4.1527803548837054</c:v>
                </c:pt>
                <c:pt idx="16">
                  <c:v>8.2647705742148592</c:v>
                </c:pt>
                <c:pt idx="17">
                  <c:v>5.4893969645447598</c:v>
                </c:pt>
                <c:pt idx="18">
                  <c:v>3.3982027567317195</c:v>
                </c:pt>
                <c:pt idx="19">
                  <c:v>5.566237206301512</c:v>
                </c:pt>
                <c:pt idx="20">
                  <c:v>5.976383457533939</c:v>
                </c:pt>
                <c:pt idx="21">
                  <c:v>7.3678238556374644</c:v>
                </c:pt>
                <c:pt idx="22">
                  <c:v>4.3330995108058898</c:v>
                </c:pt>
                <c:pt idx="23">
                  <c:v>5.19290463113113</c:v>
                </c:pt>
                <c:pt idx="24">
                  <c:v>5.5909469890893133</c:v>
                </c:pt>
                <c:pt idx="25">
                  <c:v>5.3017953778264353</c:v>
                </c:pt>
                <c:pt idx="26">
                  <c:v>5.8298709259335384</c:v>
                </c:pt>
                <c:pt idx="27">
                  <c:v>6.6669502835260728</c:v>
                </c:pt>
                <c:pt idx="28">
                  <c:v>4.1134332536693181</c:v>
                </c:pt>
                <c:pt idx="29">
                  <c:v>7.5539976405290599</c:v>
                </c:pt>
                <c:pt idx="30">
                  <c:v>5.7489736573738117</c:v>
                </c:pt>
                <c:pt idx="31">
                  <c:v>3.6920580326525458</c:v>
                </c:pt>
                <c:pt idx="32">
                  <c:v>7.8690144159692013</c:v>
                </c:pt>
                <c:pt idx="33">
                  <c:v>9.7622097631692117</c:v>
                </c:pt>
                <c:pt idx="34">
                  <c:v>4.0627159673023163</c:v>
                </c:pt>
                <c:pt idx="35">
                  <c:v>7.6905145255803822</c:v>
                </c:pt>
                <c:pt idx="36">
                  <c:v>3.9604250585530973</c:v>
                </c:pt>
                <c:pt idx="37">
                  <c:v>8.9985144340022476</c:v>
                </c:pt>
                <c:pt idx="38">
                  <c:v>6.1194593113836282</c:v>
                </c:pt>
                <c:pt idx="39">
                  <c:v>6.3989483129252562</c:v>
                </c:pt>
                <c:pt idx="40">
                  <c:v>5.1073138510163698</c:v>
                </c:pt>
                <c:pt idx="41">
                  <c:v>7.4212149275774966</c:v>
                </c:pt>
                <c:pt idx="42">
                  <c:v>2.8473519149450723</c:v>
                </c:pt>
                <c:pt idx="43">
                  <c:v>1.0977054975236666</c:v>
                </c:pt>
                <c:pt idx="44">
                  <c:v>4.2396261002904758</c:v>
                </c:pt>
                <c:pt idx="45">
                  <c:v>3.1824767813143064</c:v>
                </c:pt>
                <c:pt idx="46">
                  <c:v>2.873057250240139</c:v>
                </c:pt>
                <c:pt idx="47">
                  <c:v>2.0760300827655711</c:v>
                </c:pt>
                <c:pt idx="48">
                  <c:v>2.8277052098876547</c:v>
                </c:pt>
                <c:pt idx="49">
                  <c:v>1.6230771600126874</c:v>
                </c:pt>
                <c:pt idx="50">
                  <c:v>3.5002320660026474</c:v>
                </c:pt>
                <c:pt idx="51">
                  <c:v>2.4030221568360428</c:v>
                </c:pt>
                <c:pt idx="52">
                  <c:v>1.5941578882532446</c:v>
                </c:pt>
                <c:pt idx="53">
                  <c:v>1.4095603997725219</c:v>
                </c:pt>
                <c:pt idx="54">
                  <c:v>1.2502665148776237</c:v>
                </c:pt>
                <c:pt idx="55">
                  <c:v>0.58550380687112558</c:v>
                </c:pt>
                <c:pt idx="56">
                  <c:v>3.5849503643509348</c:v>
                </c:pt>
                <c:pt idx="57">
                  <c:v>0.40357842070378297</c:v>
                </c:pt>
                <c:pt idx="58">
                  <c:v>6.5239495722804932</c:v>
                </c:pt>
                <c:pt idx="59">
                  <c:v>3.6592633884941539</c:v>
                </c:pt>
              </c:numCache>
            </c:numRef>
          </c:yVal>
        </c:ser>
        <c:axId val="85286912"/>
        <c:axId val="85288832"/>
      </c:scatterChart>
      <c:valAx>
        <c:axId val="85286912"/>
        <c:scaling>
          <c:orientation val="minMax"/>
          <c:max val="2015"/>
          <c:min val="1950"/>
        </c:scaling>
        <c:axPos val="b"/>
        <c:title>
          <c:tx>
            <c:rich>
              <a:bodyPr/>
              <a:lstStyle/>
              <a:p>
                <a:pPr>
                  <a:defRPr/>
                </a:pPr>
                <a:r>
                  <a:rPr lang="en-US" sz="1600" b="0"/>
                  <a:t>Brood Year + 4</a:t>
                </a:r>
              </a:p>
            </c:rich>
          </c:tx>
          <c:layout/>
        </c:title>
        <c:numFmt formatCode="0" sourceLinked="1"/>
        <c:tickLblPos val="nextTo"/>
        <c:spPr>
          <a:ln w="19050"/>
        </c:spPr>
        <c:txPr>
          <a:bodyPr/>
          <a:lstStyle/>
          <a:p>
            <a:pPr>
              <a:defRPr sz="1200"/>
            </a:pPr>
            <a:endParaRPr lang="en-US"/>
          </a:p>
        </c:txPr>
        <c:crossAx val="85288832"/>
        <c:crosses val="autoZero"/>
        <c:crossBetween val="midCat"/>
      </c:valAx>
      <c:valAx>
        <c:axId val="85288832"/>
        <c:scaling>
          <c:orientation val="minMax"/>
        </c:scaling>
        <c:axPos val="l"/>
        <c:majorGridlines/>
        <c:title>
          <c:tx>
            <c:rich>
              <a:bodyPr rot="-5400000" vert="horz"/>
              <a:lstStyle/>
              <a:p>
                <a:pPr>
                  <a:defRPr sz="1800" b="0"/>
                </a:pPr>
                <a:r>
                  <a:rPr lang="en-US" sz="1800" b="0"/>
                  <a:t>Recruits/Spawner</a:t>
                </a:r>
              </a:p>
            </c:rich>
          </c:tx>
          <c:layout/>
        </c:title>
        <c:numFmt formatCode="0" sourceLinked="0"/>
        <c:tickLblPos val="nextTo"/>
        <c:spPr>
          <a:ln w="19050"/>
        </c:spPr>
        <c:txPr>
          <a:bodyPr/>
          <a:lstStyle/>
          <a:p>
            <a:pPr>
              <a:defRPr sz="1400"/>
            </a:pPr>
            <a:endParaRPr lang="en-US"/>
          </a:p>
        </c:txPr>
        <c:crossAx val="85286912"/>
        <c:crosses val="autoZero"/>
        <c:crossBetween val="midCat"/>
      </c:valAx>
    </c:plotArea>
    <c:plotVisOnly val="1"/>
  </c:chart>
  <c:spPr>
    <a:ln>
      <a:noFill/>
    </a:ln>
  </c:spPr>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CA"/>
  <c:chart>
    <c:title>
      <c:tx>
        <c:rich>
          <a:bodyPr/>
          <a:lstStyle/>
          <a:p>
            <a:pPr>
              <a:defRPr sz="1400" b="1" i="0" u="none" strike="noStrike" baseline="0">
                <a:solidFill>
                  <a:srgbClr val="000000"/>
                </a:solidFill>
                <a:latin typeface="Calibri"/>
                <a:ea typeface="Calibri"/>
                <a:cs typeface="Calibri"/>
              </a:defRPr>
            </a:pPr>
            <a:r>
              <a:rPr lang="en-US"/>
              <a:t>Productivity index ((Returns/ spawner)) 4yr avg.</a:t>
            </a:r>
          </a:p>
        </c:rich>
      </c:tx>
      <c:layout/>
    </c:title>
    <c:plotArea>
      <c:layout>
        <c:manualLayout>
          <c:layoutTarget val="inner"/>
          <c:xMode val="edge"/>
          <c:yMode val="edge"/>
          <c:x val="0.10416666666666709"/>
          <c:y val="4.8888888888888891E-2"/>
          <c:w val="0.84375000000000266"/>
          <c:h val="0.69774945504693275"/>
        </c:manualLayout>
      </c:layout>
      <c:scatterChart>
        <c:scatterStyle val="lineMarker"/>
        <c:ser>
          <c:idx val="1"/>
          <c:order val="0"/>
          <c:tx>
            <c:v>Productivity index (ln(R/EFS)) 4yr avg.</c:v>
          </c:tx>
          <c:spPr>
            <a:ln>
              <a:solidFill>
                <a:srgbClr val="FF0000"/>
              </a:solidFill>
            </a:ln>
          </c:spPr>
          <c:marker>
            <c:symbol val="none"/>
          </c:marker>
          <c:dPt>
            <c:idx val="57"/>
            <c:marker>
              <c:symbol val="circle"/>
              <c:size val="6"/>
              <c:spPr>
                <a:solidFill>
                  <a:srgbClr val="FF0000"/>
                </a:solidFill>
                <a:ln>
                  <a:solidFill>
                    <a:srgbClr val="FF0000"/>
                  </a:solidFill>
                </a:ln>
              </c:spPr>
            </c:marker>
            <c:spPr>
              <a:ln>
                <a:noFill/>
              </a:ln>
            </c:spPr>
          </c:dPt>
          <c:dLbls>
            <c:dLbl>
              <c:idx val="57"/>
              <c:layout>
                <c:manualLayout>
                  <c:x val="-6.944444444444442E-2"/>
                  <c:y val="-1.1299435028248589E-2"/>
                </c:manualLayout>
              </c:layout>
              <c:tx>
                <c:rich>
                  <a:bodyPr/>
                  <a:lstStyle/>
                  <a:p>
                    <a:pPr>
                      <a:defRPr b="1">
                        <a:solidFill>
                          <a:srgbClr val="FF0000"/>
                        </a:solidFill>
                      </a:defRPr>
                    </a:pPr>
                    <a:r>
                      <a:rPr lang="en-US" b="1">
                        <a:solidFill>
                          <a:srgbClr val="FF0000"/>
                        </a:solidFill>
                      </a:rPr>
                      <a:t>2009</a:t>
                    </a:r>
                  </a:p>
                </c:rich>
              </c:tx>
              <c:spPr/>
              <c:showVal val="1"/>
            </c:dLbl>
            <c:delete val="1"/>
          </c:dLbls>
          <c:xVal>
            <c:numRef>
              <c:f>'Total Fraser w labels original '!$A$6:$A$63</c:f>
              <c:numCache>
                <c:formatCode>0</c:formatCode>
                <c:ptCount val="58"/>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pt idx="57">
                  <c:v>2009</c:v>
                </c:pt>
              </c:numCache>
            </c:numRef>
          </c:xVal>
          <c:yVal>
            <c:numRef>
              <c:f>'Total Fraser w labels original '!$C$6:$C$63</c:f>
              <c:numCache>
                <c:formatCode>0.00</c:formatCode>
                <c:ptCount val="58"/>
                <c:pt idx="3">
                  <c:v>4.8970756450986697</c:v>
                </c:pt>
                <c:pt idx="4">
                  <c:v>4.915209581854147</c:v>
                </c:pt>
                <c:pt idx="5">
                  <c:v>4.8807809557460153</c:v>
                </c:pt>
                <c:pt idx="6">
                  <c:v>5.0927962437806098</c:v>
                </c:pt>
                <c:pt idx="7">
                  <c:v>6.9060014609732878</c:v>
                </c:pt>
                <c:pt idx="8">
                  <c:v>7.0842177289149424</c:v>
                </c:pt>
                <c:pt idx="9">
                  <c:v>6.846272263287136</c:v>
                </c:pt>
                <c:pt idx="10">
                  <c:v>5.1604678603608232</c:v>
                </c:pt>
                <c:pt idx="11">
                  <c:v>3.1151585302078733</c:v>
                </c:pt>
                <c:pt idx="12">
                  <c:v>2.7901252397676366</c:v>
                </c:pt>
                <c:pt idx="13">
                  <c:v>2.6219590994455553</c:v>
                </c:pt>
                <c:pt idx="14">
                  <c:v>3.2030389029485162</c:v>
                </c:pt>
                <c:pt idx="15">
                  <c:v>3.1799517619191748</c:v>
                </c:pt>
                <c:pt idx="16">
                  <c:v>4.5640965538703124</c:v>
                </c:pt>
                <c:pt idx="17">
                  <c:v>5.2909546391122459</c:v>
                </c:pt>
                <c:pt idx="18">
                  <c:v>5.326287662593761</c:v>
                </c:pt>
                <c:pt idx="19">
                  <c:v>5.6796518754482124</c:v>
                </c:pt>
                <c:pt idx="20">
                  <c:v>5.1075550962779825</c:v>
                </c:pt>
                <c:pt idx="21">
                  <c:v>5.5771618190511587</c:v>
                </c:pt>
                <c:pt idx="22">
                  <c:v>5.8108860075697013</c:v>
                </c:pt>
                <c:pt idx="23">
                  <c:v>5.7175528637771063</c:v>
                </c:pt>
                <c:pt idx="24">
                  <c:v>5.6211937466659494</c:v>
                </c:pt>
                <c:pt idx="25">
                  <c:v>5.1046866272131926</c:v>
                </c:pt>
                <c:pt idx="26">
                  <c:v>5.4788794809951034</c:v>
                </c:pt>
                <c:pt idx="27">
                  <c:v>5.8473908940938397</c:v>
                </c:pt>
                <c:pt idx="28">
                  <c:v>5.4780124602388414</c:v>
                </c:pt>
                <c:pt idx="29">
                  <c:v>6.0410630259144966</c:v>
                </c:pt>
                <c:pt idx="30">
                  <c:v>6.0208387087745656</c:v>
                </c:pt>
                <c:pt idx="31">
                  <c:v>5.2771156460561848</c:v>
                </c:pt>
                <c:pt idx="32">
                  <c:v>6.2160109366311547</c:v>
                </c:pt>
                <c:pt idx="33">
                  <c:v>6.7680639672911926</c:v>
                </c:pt>
                <c:pt idx="34">
                  <c:v>6.3464995447733195</c:v>
                </c:pt>
                <c:pt idx="35">
                  <c:v>7.3461136680052785</c:v>
                </c:pt>
                <c:pt idx="36">
                  <c:v>6.3689663286512523</c:v>
                </c:pt>
                <c:pt idx="37">
                  <c:v>6.1780424963595113</c:v>
                </c:pt>
                <c:pt idx="38">
                  <c:v>6.6922283323798393</c:v>
                </c:pt>
                <c:pt idx="39">
                  <c:v>6.3693367792160576</c:v>
                </c:pt>
                <c:pt idx="40">
                  <c:v>6.6560589773318757</c:v>
                </c:pt>
                <c:pt idx="41">
                  <c:v>6.2617341007256879</c:v>
                </c:pt>
                <c:pt idx="42">
                  <c:v>5.4437072516160487</c:v>
                </c:pt>
                <c:pt idx="43">
                  <c:v>4.1183965477656512</c:v>
                </c:pt>
                <c:pt idx="44">
                  <c:v>3.9014746100841777</c:v>
                </c:pt>
                <c:pt idx="45">
                  <c:v>2.8417900735183803</c:v>
                </c:pt>
                <c:pt idx="46">
                  <c:v>2.848216407342147</c:v>
                </c:pt>
                <c:pt idx="47">
                  <c:v>3.0927975536526233</c:v>
                </c:pt>
                <c:pt idx="48">
                  <c:v>2.7398173310519178</c:v>
                </c:pt>
                <c:pt idx="49">
                  <c:v>2.3499674257265131</c:v>
                </c:pt>
                <c:pt idx="50">
                  <c:v>2.5067611296671402</c:v>
                </c:pt>
                <c:pt idx="51">
                  <c:v>2.588509148184758</c:v>
                </c:pt>
                <c:pt idx="52">
                  <c:v>2.2801223177761556</c:v>
                </c:pt>
                <c:pt idx="53">
                  <c:v>2.226743127716114</c:v>
                </c:pt>
                <c:pt idx="54">
                  <c:v>1.6642517399348582</c:v>
                </c:pt>
                <c:pt idx="55">
                  <c:v>1.2098721524436289</c:v>
                </c:pt>
                <c:pt idx="56">
                  <c:v>1.7061799567677662</c:v>
                </c:pt>
                <c:pt idx="57">
                  <c:v>0.41316631650371133</c:v>
                </c:pt>
              </c:numCache>
            </c:numRef>
          </c:yVal>
        </c:ser>
        <c:axId val="85335424"/>
        <c:axId val="85362176"/>
      </c:scatterChart>
      <c:valAx>
        <c:axId val="85335424"/>
        <c:scaling>
          <c:orientation val="minMax"/>
          <c:max val="2010"/>
          <c:min val="1952"/>
        </c:scaling>
        <c:axPos val="b"/>
        <c:title>
          <c:tx>
            <c:rich>
              <a:bodyPr/>
              <a:lstStyle/>
              <a:p>
                <a:pPr>
                  <a:defRPr sz="1400" b="1"/>
                </a:pPr>
                <a:r>
                  <a:rPr lang="en-US" sz="1400" b="1"/>
                  <a:t>Return Year</a:t>
                </a:r>
              </a:p>
            </c:rich>
          </c:tx>
          <c:layout/>
        </c:title>
        <c:numFmt formatCode="0" sourceLinked="1"/>
        <c:tickLblPos val="nextTo"/>
        <c:spPr>
          <a:ln w="31750">
            <a:solidFill>
              <a:sysClr val="windowText" lastClr="000000"/>
            </a:solidFill>
          </a:ln>
        </c:spPr>
        <c:txPr>
          <a:bodyPr/>
          <a:lstStyle/>
          <a:p>
            <a:pPr>
              <a:defRPr sz="1200" b="1"/>
            </a:pPr>
            <a:endParaRPr lang="en-US"/>
          </a:p>
        </c:txPr>
        <c:crossAx val="85362176"/>
        <c:crosses val="autoZero"/>
        <c:crossBetween val="midCat"/>
        <c:majorUnit val="8"/>
      </c:valAx>
      <c:valAx>
        <c:axId val="85362176"/>
        <c:scaling>
          <c:orientation val="minMax"/>
          <c:max val="10"/>
          <c:min val="0"/>
        </c:scaling>
        <c:axPos val="l"/>
        <c:majorGridlines/>
        <c:numFmt formatCode="0" sourceLinked="1"/>
        <c:tickLblPos val="nextTo"/>
        <c:spPr>
          <a:ln w="31750">
            <a:solidFill>
              <a:sysClr val="windowText" lastClr="000000"/>
            </a:solidFill>
          </a:ln>
        </c:spPr>
        <c:txPr>
          <a:bodyPr rot="0" vert="horz"/>
          <a:lstStyle/>
          <a:p>
            <a:pPr>
              <a:defRPr sz="1100" b="1" i="0" u="none" strike="noStrike" baseline="0">
                <a:solidFill>
                  <a:srgbClr val="000000"/>
                </a:solidFill>
                <a:latin typeface="Calibri"/>
                <a:ea typeface="Calibri"/>
                <a:cs typeface="Calibri"/>
              </a:defRPr>
            </a:pPr>
            <a:endParaRPr lang="en-US"/>
          </a:p>
        </c:txPr>
        <c:crossAx val="85335424"/>
        <c:crosses val="autoZero"/>
        <c:crossBetween val="midCat"/>
        <c:majorUnit val="1"/>
      </c:valAx>
      <c:spPr>
        <a:ln w="31750">
          <a:solidFill>
            <a:schemeClr val="tx1"/>
          </a:solidFill>
        </a:ln>
      </c:spPr>
    </c:plotArea>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33" l="0.70000000000000062" r="0.70000000000000062" t="0.75000000000000333" header="0.30000000000000032" footer="0.30000000000000032"/>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CA"/>
  <c:chart>
    <c:plotArea>
      <c:layout>
        <c:manualLayout>
          <c:layoutTarget val="inner"/>
          <c:xMode val="edge"/>
          <c:yMode val="edge"/>
          <c:x val="0.10208333333333333"/>
          <c:y val="4.8611111111111112E-2"/>
          <c:w val="0.74583333333333623"/>
          <c:h val="0.79513888888888884"/>
        </c:manualLayout>
      </c:layout>
      <c:scatterChart>
        <c:scatterStyle val="lineMarker"/>
        <c:ser>
          <c:idx val="1"/>
          <c:order val="0"/>
          <c:tx>
            <c:v>Productivity index (ln(R/EFS)) 3yr avg.</c:v>
          </c:tx>
          <c:marker>
            <c:symbol val="none"/>
          </c:marker>
          <c:xVal>
            <c:numRef>
              <c:f>'Total Fraser w labels original '!$A$6:$A$62</c:f>
              <c:numCache>
                <c:formatCode>0</c:formatCode>
                <c:ptCount val="57"/>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numCache>
            </c:numRef>
          </c:xVal>
          <c:yVal>
            <c:numRef>
              <c:f>'Total Fraser w labels original '!$C$6:$C$62</c:f>
              <c:numCache>
                <c:formatCode>0.00</c:formatCode>
                <c:ptCount val="57"/>
                <c:pt idx="3">
                  <c:v>4.8970756450986697</c:v>
                </c:pt>
                <c:pt idx="4">
                  <c:v>4.915209581854147</c:v>
                </c:pt>
                <c:pt idx="5">
                  <c:v>4.8807809557460153</c:v>
                </c:pt>
                <c:pt idx="6">
                  <c:v>5.0927962437806098</c:v>
                </c:pt>
                <c:pt idx="7">
                  <c:v>6.9060014609732878</c:v>
                </c:pt>
                <c:pt idx="8">
                  <c:v>7.0842177289149424</c:v>
                </c:pt>
                <c:pt idx="9">
                  <c:v>6.846272263287136</c:v>
                </c:pt>
                <c:pt idx="10">
                  <c:v>5.1604678603608232</c:v>
                </c:pt>
                <c:pt idx="11">
                  <c:v>3.1151585302078733</c:v>
                </c:pt>
                <c:pt idx="12">
                  <c:v>2.7901252397676366</c:v>
                </c:pt>
                <c:pt idx="13">
                  <c:v>2.6219590994455553</c:v>
                </c:pt>
                <c:pt idx="14">
                  <c:v>3.2030389029485162</c:v>
                </c:pt>
                <c:pt idx="15">
                  <c:v>3.1799517619191748</c:v>
                </c:pt>
                <c:pt idx="16">
                  <c:v>4.5640965538703124</c:v>
                </c:pt>
                <c:pt idx="17">
                  <c:v>5.2909546391122459</c:v>
                </c:pt>
                <c:pt idx="18">
                  <c:v>5.326287662593761</c:v>
                </c:pt>
                <c:pt idx="19">
                  <c:v>5.6796518754482124</c:v>
                </c:pt>
                <c:pt idx="20">
                  <c:v>5.1075550962779825</c:v>
                </c:pt>
                <c:pt idx="21">
                  <c:v>5.5771618190511587</c:v>
                </c:pt>
                <c:pt idx="22">
                  <c:v>5.8108860075697013</c:v>
                </c:pt>
                <c:pt idx="23">
                  <c:v>5.7175528637771063</c:v>
                </c:pt>
                <c:pt idx="24">
                  <c:v>5.6211937466659494</c:v>
                </c:pt>
                <c:pt idx="25">
                  <c:v>5.1046866272131926</c:v>
                </c:pt>
                <c:pt idx="26">
                  <c:v>5.4788794809951034</c:v>
                </c:pt>
                <c:pt idx="27">
                  <c:v>5.8473908940938397</c:v>
                </c:pt>
                <c:pt idx="28">
                  <c:v>5.4780124602388414</c:v>
                </c:pt>
                <c:pt idx="29">
                  <c:v>6.0410630259144966</c:v>
                </c:pt>
                <c:pt idx="30">
                  <c:v>6.0208387087745656</c:v>
                </c:pt>
                <c:pt idx="31">
                  <c:v>5.2771156460561848</c:v>
                </c:pt>
                <c:pt idx="32">
                  <c:v>6.2160109366311547</c:v>
                </c:pt>
                <c:pt idx="33">
                  <c:v>6.7680639672911926</c:v>
                </c:pt>
                <c:pt idx="34">
                  <c:v>6.3464995447733195</c:v>
                </c:pt>
                <c:pt idx="35">
                  <c:v>7.3461136680052785</c:v>
                </c:pt>
                <c:pt idx="36">
                  <c:v>6.3689663286512523</c:v>
                </c:pt>
                <c:pt idx="37">
                  <c:v>6.1780424963595113</c:v>
                </c:pt>
                <c:pt idx="38">
                  <c:v>6.6922283323798393</c:v>
                </c:pt>
                <c:pt idx="39">
                  <c:v>6.3693367792160576</c:v>
                </c:pt>
                <c:pt idx="40">
                  <c:v>6.6560589773318757</c:v>
                </c:pt>
                <c:pt idx="41">
                  <c:v>6.2617341007256879</c:v>
                </c:pt>
                <c:pt idx="42">
                  <c:v>5.4437072516160487</c:v>
                </c:pt>
                <c:pt idx="43">
                  <c:v>4.1183965477656512</c:v>
                </c:pt>
                <c:pt idx="44">
                  <c:v>3.9014746100841777</c:v>
                </c:pt>
                <c:pt idx="45">
                  <c:v>2.8417900735183803</c:v>
                </c:pt>
                <c:pt idx="46">
                  <c:v>2.848216407342147</c:v>
                </c:pt>
                <c:pt idx="47">
                  <c:v>3.0927975536526233</c:v>
                </c:pt>
                <c:pt idx="48">
                  <c:v>2.7398173310519178</c:v>
                </c:pt>
                <c:pt idx="49">
                  <c:v>2.3499674257265131</c:v>
                </c:pt>
                <c:pt idx="50">
                  <c:v>2.5067611296671402</c:v>
                </c:pt>
                <c:pt idx="51">
                  <c:v>2.588509148184758</c:v>
                </c:pt>
                <c:pt idx="52">
                  <c:v>2.2801223177761556</c:v>
                </c:pt>
                <c:pt idx="53">
                  <c:v>2.226743127716114</c:v>
                </c:pt>
                <c:pt idx="54">
                  <c:v>1.6642517399348582</c:v>
                </c:pt>
                <c:pt idx="55">
                  <c:v>1.2098721524436289</c:v>
                </c:pt>
                <c:pt idx="56">
                  <c:v>1.7061799567677662</c:v>
                </c:pt>
              </c:numCache>
            </c:numRef>
          </c:yVal>
        </c:ser>
        <c:ser>
          <c:idx val="2"/>
          <c:order val="1"/>
          <c:tx>
            <c:v>Spawning escapement (ratio to cycle average)</c:v>
          </c:tx>
          <c:marker>
            <c:symbol val="none"/>
          </c:marker>
          <c:xVal>
            <c:numRef>
              <c:f>'Total Fraser w labels original '!$A$6:$A$62</c:f>
              <c:numCache>
                <c:formatCode>0</c:formatCode>
                <c:ptCount val="57"/>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numCache>
            </c:numRef>
          </c:xVal>
          <c:yVal>
            <c:numRef>
              <c:f>'Total Fraser w labels original '!$D$6:$D$62</c:f>
              <c:numCache>
                <c:formatCode>0%</c:formatCode>
                <c:ptCount val="57"/>
                <c:pt idx="0">
                  <c:v>0.80932010433554347</c:v>
                </c:pt>
                <c:pt idx="1">
                  <c:v>0.4574460659794708</c:v>
                </c:pt>
                <c:pt idx="2">
                  <c:v>0.65351022251809809</c:v>
                </c:pt>
                <c:pt idx="3">
                  <c:v>0.25535438089379547</c:v>
                </c:pt>
                <c:pt idx="4">
                  <c:v>0.87539835272979294</c:v>
                </c:pt>
                <c:pt idx="5">
                  <c:v>0.57893710774535467</c:v>
                </c:pt>
                <c:pt idx="6">
                  <c:v>1.0288568666162663</c:v>
                </c:pt>
                <c:pt idx="7">
                  <c:v>0.65512154332852757</c:v>
                </c:pt>
                <c:pt idx="8">
                  <c:v>0.63321206268562991</c:v>
                </c:pt>
                <c:pt idx="9">
                  <c:v>0.50130298725882305</c:v>
                </c:pt>
                <c:pt idx="10">
                  <c:v>0.42631812509798467</c:v>
                </c:pt>
                <c:pt idx="11">
                  <c:v>1.1147146377316959</c:v>
                </c:pt>
                <c:pt idx="12">
                  <c:v>0.39531609119991451</c:v>
                </c:pt>
                <c:pt idx="13">
                  <c:v>0.33447285190699855</c:v>
                </c:pt>
                <c:pt idx="14">
                  <c:v>0.48654150235865756</c:v>
                </c:pt>
                <c:pt idx="15">
                  <c:v>0.9409233467851611</c:v>
                </c:pt>
                <c:pt idx="16">
                  <c:v>0.60719582385878068</c:v>
                </c:pt>
                <c:pt idx="17">
                  <c:v>0.39876137371459336</c:v>
                </c:pt>
                <c:pt idx="18">
                  <c:v>0.50476549199257525</c:v>
                </c:pt>
                <c:pt idx="19">
                  <c:v>0.50841480209059264</c:v>
                </c:pt>
                <c:pt idx="20">
                  <c:v>0.77568388446074554</c:v>
                </c:pt>
                <c:pt idx="21">
                  <c:v>0.45115536556310853</c:v>
                </c:pt>
                <c:pt idx="22">
                  <c:v>0.44826695685037821</c:v>
                </c:pt>
                <c:pt idx="23">
                  <c:v>0.65052726556148721</c:v>
                </c:pt>
                <c:pt idx="24">
                  <c:v>0.79656744601051699</c:v>
                </c:pt>
                <c:pt idx="25">
                  <c:v>0.43804822771577667</c:v>
                </c:pt>
                <c:pt idx="26">
                  <c:v>0.67222400250686076</c:v>
                </c:pt>
                <c:pt idx="27">
                  <c:v>0.96663519440220946</c:v>
                </c:pt>
                <c:pt idx="28">
                  <c:v>0.84586378753578317</c:v>
                </c:pt>
                <c:pt idx="29">
                  <c:v>0.59792411946764235</c:v>
                </c:pt>
                <c:pt idx="30">
                  <c:v>1.0844986745410936</c:v>
                </c:pt>
                <c:pt idx="31">
                  <c:v>0.68170024913720406</c:v>
                </c:pt>
                <c:pt idx="32">
                  <c:v>0.94031912273948381</c:v>
                </c:pt>
                <c:pt idx="33">
                  <c:v>0.89754842640227961</c:v>
                </c:pt>
                <c:pt idx="34">
                  <c:v>0.98979270328730318</c:v>
                </c:pt>
                <c:pt idx="35">
                  <c:v>1.3461883824450367</c:v>
                </c:pt>
                <c:pt idx="36">
                  <c:v>1.3974782132313819</c:v>
                </c:pt>
                <c:pt idx="37">
                  <c:v>1.3219814910207834</c:v>
                </c:pt>
                <c:pt idx="38">
                  <c:v>1.6410101116194336</c:v>
                </c:pt>
                <c:pt idx="39">
                  <c:v>2.3358345288924975</c:v>
                </c:pt>
                <c:pt idx="40">
                  <c:v>1.0899724095225831</c:v>
                </c:pt>
                <c:pt idx="41">
                  <c:v>2.4857360123807086</c:v>
                </c:pt>
                <c:pt idx="42">
                  <c:v>0.8465912630485205</c:v>
                </c:pt>
                <c:pt idx="43">
                  <c:v>1.2230916932902511</c:v>
                </c:pt>
                <c:pt idx="44">
                  <c:v>2.0676887920331222</c:v>
                </c:pt>
                <c:pt idx="45">
                  <c:v>1.8368054666281657</c:v>
                </c:pt>
                <c:pt idx="46">
                  <c:v>1.195791490872552</c:v>
                </c:pt>
                <c:pt idx="47">
                  <c:v>1.2948183801388649</c:v>
                </c:pt>
                <c:pt idx="48">
                  <c:v>2.3995291765457418</c:v>
                </c:pt>
                <c:pt idx="49">
                  <c:v>2.2708650913399406</c:v>
                </c:pt>
                <c:pt idx="50">
                  <c:v>2.760430567858569</c:v>
                </c:pt>
                <c:pt idx="51">
                  <c:v>1.398407580795493</c:v>
                </c:pt>
                <c:pt idx="52">
                  <c:v>0.53483251882661531</c:v>
                </c:pt>
                <c:pt idx="53">
                  <c:v>1.4290154128763541</c:v>
                </c:pt>
                <c:pt idx="54">
                  <c:v>1.2614020208317078</c:v>
                </c:pt>
                <c:pt idx="55">
                  <c:v>0.62826801450718317</c:v>
                </c:pt>
                <c:pt idx="56">
                  <c:v>0.83162221428436423</c:v>
                </c:pt>
              </c:numCache>
            </c:numRef>
          </c:yVal>
        </c:ser>
        <c:axId val="85400576"/>
        <c:axId val="85410560"/>
      </c:scatterChart>
      <c:scatterChart>
        <c:scatterStyle val="lineMarker"/>
        <c:ser>
          <c:idx val="3"/>
          <c:order val="2"/>
          <c:tx>
            <c:v>Total Exploitation Rate</c:v>
          </c:tx>
          <c:marker>
            <c:symbol val="none"/>
          </c:marker>
          <c:xVal>
            <c:numRef>
              <c:f>'Total Fraser w labels original '!$A$6:$A$62</c:f>
              <c:numCache>
                <c:formatCode>0</c:formatCode>
                <c:ptCount val="57"/>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numCache>
            </c:numRef>
          </c:xVal>
          <c:yVal>
            <c:numRef>
              <c:f>'Total Fraser w labels original '!$E$6:$E$62</c:f>
              <c:numCache>
                <c:formatCode>0%</c:formatCode>
                <c:ptCount val="57"/>
                <c:pt idx="0">
                  <c:v>0.74168839327272673</c:v>
                </c:pt>
                <c:pt idx="1">
                  <c:v>0.79352579511473764</c:v>
                </c:pt>
                <c:pt idx="2">
                  <c:v>0.79822535025575037</c:v>
                </c:pt>
                <c:pt idx="3">
                  <c:v>0.85529556419135233</c:v>
                </c:pt>
                <c:pt idx="4">
                  <c:v>0.69602081681493244</c:v>
                </c:pt>
                <c:pt idx="5">
                  <c:v>0.70449292472072189</c:v>
                </c:pt>
                <c:pt idx="6">
                  <c:v>0.79466700832882087</c:v>
                </c:pt>
                <c:pt idx="7">
                  <c:v>0.79819071227076255</c:v>
                </c:pt>
                <c:pt idx="8">
                  <c:v>0.81157468729166238</c:v>
                </c:pt>
                <c:pt idx="9">
                  <c:v>0.7435739298316868</c:v>
                </c:pt>
                <c:pt idx="10">
                  <c:v>0.53680215992640301</c:v>
                </c:pt>
                <c:pt idx="11">
                  <c:v>0.59674406027920179</c:v>
                </c:pt>
                <c:pt idx="12">
                  <c:v>0.70206713981571744</c:v>
                </c:pt>
                <c:pt idx="13">
                  <c:v>0.74344006030833465</c:v>
                </c:pt>
                <c:pt idx="14">
                  <c:v>0.65329020593627773</c:v>
                </c:pt>
                <c:pt idx="15">
                  <c:v>0.7941508775476579</c:v>
                </c:pt>
                <c:pt idx="16">
                  <c:v>0.79205787974502295</c:v>
                </c:pt>
                <c:pt idx="17">
                  <c:v>0.80297773157940799</c:v>
                </c:pt>
                <c:pt idx="18">
                  <c:v>0.68431271072305111</c:v>
                </c:pt>
                <c:pt idx="19">
                  <c:v>0.90495643302175544</c:v>
                </c:pt>
                <c:pt idx="20">
                  <c:v>0.78806219093796037</c:v>
                </c:pt>
                <c:pt idx="21">
                  <c:v>0.84055291011874622</c:v>
                </c:pt>
                <c:pt idx="22">
                  <c:v>0.80281551324802469</c:v>
                </c:pt>
                <c:pt idx="23">
                  <c:v>0.73753885212548687</c:v>
                </c:pt>
                <c:pt idx="24">
                  <c:v>0.8168854505494505</c:v>
                </c:pt>
                <c:pt idx="25">
                  <c:v>0.82010438768920713</c:v>
                </c:pt>
                <c:pt idx="26">
                  <c:v>0.73447729455380328</c:v>
                </c:pt>
                <c:pt idx="27">
                  <c:v>0.78455561199697543</c:v>
                </c:pt>
                <c:pt idx="28">
                  <c:v>0.72293491390135045</c:v>
                </c:pt>
                <c:pt idx="29">
                  <c:v>0.81660957558712743</c:v>
                </c:pt>
                <c:pt idx="30">
                  <c:v>0.71207630815714562</c:v>
                </c:pt>
                <c:pt idx="31">
                  <c:v>0.81474321585058995</c:v>
                </c:pt>
                <c:pt idx="32">
                  <c:v>0.84341898444069796</c:v>
                </c:pt>
                <c:pt idx="33">
                  <c:v>0.84803008955597592</c:v>
                </c:pt>
                <c:pt idx="34">
                  <c:v>0.76818163765676972</c:v>
                </c:pt>
                <c:pt idx="35">
                  <c:v>0.75074574658900406</c:v>
                </c:pt>
                <c:pt idx="36">
                  <c:v>0.63049984239458845</c:v>
                </c:pt>
                <c:pt idx="37">
                  <c:v>0.83429625278511843</c:v>
                </c:pt>
                <c:pt idx="38">
                  <c:v>0.72377884124201675</c:v>
                </c:pt>
                <c:pt idx="39">
                  <c:v>0.7324967145373722</c:v>
                </c:pt>
                <c:pt idx="40">
                  <c:v>0.76917483829929278</c:v>
                </c:pt>
                <c:pt idx="41">
                  <c:v>0.75594106578785414</c:v>
                </c:pt>
                <c:pt idx="42">
                  <c:v>0.77334900023345177</c:v>
                </c:pt>
                <c:pt idx="43">
                  <c:v>0.55388273359122708</c:v>
                </c:pt>
                <c:pt idx="44">
                  <c:v>0.48868866279719447</c:v>
                </c:pt>
                <c:pt idx="45">
                  <c:v>0.69763402804834995</c:v>
                </c:pt>
                <c:pt idx="46">
                  <c:v>0.28788035713943388</c:v>
                </c:pt>
                <c:pt idx="47">
                  <c:v>0.15421612517139588</c:v>
                </c:pt>
                <c:pt idx="48">
                  <c:v>0.47112538236983875</c:v>
                </c:pt>
                <c:pt idx="49">
                  <c:v>0.22302315147973079</c:v>
                </c:pt>
                <c:pt idx="50">
                  <c:v>0.27905461662656433</c:v>
                </c:pt>
                <c:pt idx="51">
                  <c:v>0.48002786103906253</c:v>
                </c:pt>
                <c:pt idx="52">
                  <c:v>0.56134541698644591</c:v>
                </c:pt>
                <c:pt idx="53">
                  <c:v>0.24990037001229176</c:v>
                </c:pt>
                <c:pt idx="54">
                  <c:v>0.41855375157580915</c:v>
                </c:pt>
                <c:pt idx="55">
                  <c:v>0.24770128088806184</c:v>
                </c:pt>
                <c:pt idx="56">
                  <c:v>0.32645022996407902</c:v>
                </c:pt>
              </c:numCache>
            </c:numRef>
          </c:yVal>
        </c:ser>
        <c:axId val="85412096"/>
        <c:axId val="85422080"/>
      </c:scatterChart>
      <c:valAx>
        <c:axId val="85400576"/>
        <c:scaling>
          <c:orientation val="minMax"/>
          <c:max val="2010"/>
          <c:min val="1952"/>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5410560"/>
        <c:crosses val="autoZero"/>
        <c:crossBetween val="midCat"/>
        <c:majorUnit val="8"/>
      </c:valAx>
      <c:valAx>
        <c:axId val="85410560"/>
        <c:scaling>
          <c:orientation val="minMax"/>
          <c:max val="4"/>
          <c:min val="0"/>
        </c:scaling>
        <c:axPos val="l"/>
        <c:majorGridlines/>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5400576"/>
        <c:crosses val="autoZero"/>
        <c:crossBetween val="midCat"/>
        <c:majorUnit val="1"/>
      </c:valAx>
      <c:valAx>
        <c:axId val="85412096"/>
        <c:scaling>
          <c:orientation val="minMax"/>
        </c:scaling>
        <c:delete val="1"/>
        <c:axPos val="b"/>
        <c:numFmt formatCode="0" sourceLinked="1"/>
        <c:tickLblPos val="none"/>
        <c:crossAx val="85422080"/>
        <c:crosses val="autoZero"/>
        <c:crossBetween val="midCat"/>
      </c:valAx>
      <c:valAx>
        <c:axId val="85422080"/>
        <c:scaling>
          <c:orientation val="minMax"/>
        </c:scaling>
        <c:axPos val="r"/>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5412096"/>
        <c:crosses val="max"/>
        <c:crossBetween val="midCat"/>
      </c:valAx>
    </c:plotArea>
    <c:legend>
      <c:legendPos val="r"/>
      <c:layout>
        <c:manualLayout>
          <c:xMode val="edge"/>
          <c:yMode val="edge"/>
          <c:x val="0.22500000000000001"/>
          <c:y val="0.78125583260426068"/>
          <c:w val="0.61944444444444735"/>
          <c:h val="0.21063648293963291"/>
        </c:manualLayout>
      </c:layout>
      <c:spPr>
        <a:solidFill>
          <a:srgbClr val="FFFFCC"/>
        </a:solidFill>
      </c:spPr>
      <c:txPr>
        <a:bodyPr/>
        <a:lstStyle/>
        <a:p>
          <a:pPr>
            <a:defRPr sz="920" b="0"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CA"/>
  <c:chart>
    <c:title>
      <c:layout/>
      <c:txPr>
        <a:bodyPr/>
        <a:lstStyle/>
        <a:p>
          <a:pPr>
            <a:defRPr sz="1400" b="1" i="0" u="none" strike="noStrike" baseline="0">
              <a:solidFill>
                <a:srgbClr val="000000"/>
              </a:solidFill>
              <a:latin typeface="Calibri"/>
              <a:ea typeface="Calibri"/>
              <a:cs typeface="Calibri"/>
            </a:defRPr>
          </a:pPr>
          <a:endParaRPr lang="en-US"/>
        </a:p>
      </c:txPr>
    </c:title>
    <c:plotArea>
      <c:layout>
        <c:manualLayout>
          <c:layoutTarget val="inner"/>
          <c:xMode val="edge"/>
          <c:yMode val="edge"/>
          <c:x val="0.11666666666666672"/>
          <c:y val="3.5555555555555556E-2"/>
          <c:w val="0.74375000000000302"/>
          <c:h val="0.79555555555555568"/>
        </c:manualLayout>
      </c:layout>
      <c:scatterChart>
        <c:scatterStyle val="smoothMarker"/>
        <c:ser>
          <c:idx val="1"/>
          <c:order val="0"/>
          <c:tx>
            <c:v>Productivity index ((R/EFS))</c:v>
          </c:tx>
          <c:spPr>
            <a:ln w="9525">
              <a:solidFill>
                <a:schemeClr val="tx1"/>
              </a:solidFill>
            </a:ln>
          </c:spPr>
          <c:marker>
            <c:symbol val="none"/>
          </c:marker>
          <c:trendline>
            <c:spPr>
              <a:ln w="38100">
                <a:solidFill>
                  <a:srgbClr val="0000FF"/>
                </a:solidFill>
              </a:ln>
            </c:spPr>
            <c:trendlineType val="movingAvg"/>
            <c:period val="4"/>
          </c:trendline>
          <c:xVal>
            <c:numRef>
              <c:f>'Total Fraser w labels original '!$A$6:$A$62</c:f>
              <c:numCache>
                <c:formatCode>0</c:formatCode>
                <c:ptCount val="57"/>
                <c:pt idx="0">
                  <c:v>1952</c:v>
                </c:pt>
                <c:pt idx="1">
                  <c:v>1953</c:v>
                </c:pt>
                <c:pt idx="2">
                  <c:v>1954</c:v>
                </c:pt>
                <c:pt idx="3">
                  <c:v>1955</c:v>
                </c:pt>
                <c:pt idx="4">
                  <c:v>1956</c:v>
                </c:pt>
                <c:pt idx="5">
                  <c:v>1957</c:v>
                </c:pt>
                <c:pt idx="6">
                  <c:v>1958</c:v>
                </c:pt>
                <c:pt idx="7">
                  <c:v>1959</c:v>
                </c:pt>
                <c:pt idx="8">
                  <c:v>1960</c:v>
                </c:pt>
                <c:pt idx="9">
                  <c:v>1961</c:v>
                </c:pt>
                <c:pt idx="10">
                  <c:v>1962</c:v>
                </c:pt>
                <c:pt idx="11">
                  <c:v>1963</c:v>
                </c:pt>
                <c:pt idx="12">
                  <c:v>1964</c:v>
                </c:pt>
                <c:pt idx="13">
                  <c:v>1965</c:v>
                </c:pt>
                <c:pt idx="14">
                  <c:v>1966</c:v>
                </c:pt>
                <c:pt idx="15">
                  <c:v>1967</c:v>
                </c:pt>
                <c:pt idx="16">
                  <c:v>1968</c:v>
                </c:pt>
                <c:pt idx="17">
                  <c:v>1969</c:v>
                </c:pt>
                <c:pt idx="18">
                  <c:v>1970</c:v>
                </c:pt>
                <c:pt idx="19">
                  <c:v>1971</c:v>
                </c:pt>
                <c:pt idx="20">
                  <c:v>1972</c:v>
                </c:pt>
                <c:pt idx="21">
                  <c:v>1973</c:v>
                </c:pt>
                <c:pt idx="22">
                  <c:v>1974</c:v>
                </c:pt>
                <c:pt idx="23">
                  <c:v>1975</c:v>
                </c:pt>
                <c:pt idx="24">
                  <c:v>1976</c:v>
                </c:pt>
                <c:pt idx="25">
                  <c:v>1977</c:v>
                </c:pt>
                <c:pt idx="26">
                  <c:v>1978</c:v>
                </c:pt>
                <c:pt idx="27">
                  <c:v>1979</c:v>
                </c:pt>
                <c:pt idx="28">
                  <c:v>1980</c:v>
                </c:pt>
                <c:pt idx="29">
                  <c:v>1981</c:v>
                </c:pt>
                <c:pt idx="30">
                  <c:v>1982</c:v>
                </c:pt>
                <c:pt idx="31">
                  <c:v>1983</c:v>
                </c:pt>
                <c:pt idx="32">
                  <c:v>1984</c:v>
                </c:pt>
                <c:pt idx="33">
                  <c:v>1985</c:v>
                </c:pt>
                <c:pt idx="34">
                  <c:v>1986</c:v>
                </c:pt>
                <c:pt idx="35">
                  <c:v>1987</c:v>
                </c:pt>
                <c:pt idx="36">
                  <c:v>1988</c:v>
                </c:pt>
                <c:pt idx="37">
                  <c:v>1989</c:v>
                </c:pt>
                <c:pt idx="38">
                  <c:v>1990</c:v>
                </c:pt>
                <c:pt idx="39">
                  <c:v>1991</c:v>
                </c:pt>
                <c:pt idx="40">
                  <c:v>1992</c:v>
                </c:pt>
                <c:pt idx="41">
                  <c:v>1993</c:v>
                </c:pt>
                <c:pt idx="42">
                  <c:v>1994</c:v>
                </c:pt>
                <c:pt idx="43">
                  <c:v>1995</c:v>
                </c:pt>
                <c:pt idx="44">
                  <c:v>1996</c:v>
                </c:pt>
                <c:pt idx="45">
                  <c:v>1997</c:v>
                </c:pt>
                <c:pt idx="46">
                  <c:v>1998</c:v>
                </c:pt>
                <c:pt idx="47">
                  <c:v>1999</c:v>
                </c:pt>
                <c:pt idx="48">
                  <c:v>2000</c:v>
                </c:pt>
                <c:pt idx="49">
                  <c:v>2001</c:v>
                </c:pt>
                <c:pt idx="50">
                  <c:v>2002</c:v>
                </c:pt>
                <c:pt idx="51">
                  <c:v>2003</c:v>
                </c:pt>
                <c:pt idx="52">
                  <c:v>2004</c:v>
                </c:pt>
                <c:pt idx="53">
                  <c:v>2005</c:v>
                </c:pt>
                <c:pt idx="54">
                  <c:v>2006</c:v>
                </c:pt>
                <c:pt idx="55">
                  <c:v>2007</c:v>
                </c:pt>
                <c:pt idx="56">
                  <c:v>2008</c:v>
                </c:pt>
              </c:numCache>
            </c:numRef>
          </c:xVal>
          <c:yVal>
            <c:numRef>
              <c:f>'Total Fraser w labels original '!$G$6:$G$62</c:f>
              <c:numCache>
                <c:formatCode>_-* #,##0.00_-;\-* #,##0.00_-;_-* "-"??_-;_-@_-</c:formatCode>
                <c:ptCount val="57"/>
                <c:pt idx="0">
                  <c:v>6.00340811421166</c:v>
                </c:pt>
                <c:pt idx="1">
                  <c:v>11.881282401271426</c:v>
                </c:pt>
                <c:pt idx="2">
                  <c:v>14.822247444800107</c:v>
                </c:pt>
                <c:pt idx="3">
                  <c:v>9.6645329792163306</c:v>
                </c:pt>
                <c:pt idx="4">
                  <c:v>6.9563712472842916</c:v>
                </c:pt>
                <c:pt idx="5">
                  <c:v>11.346158913055891</c:v>
                </c:pt>
                <c:pt idx="6">
                  <c:v>14.732585995657947</c:v>
                </c:pt>
                <c:pt idx="7">
                  <c:v>21.715410731872478</c:v>
                </c:pt>
                <c:pt idx="8">
                  <c:v>7.270527856409192</c:v>
                </c:pt>
                <c:pt idx="9">
                  <c:v>5.9353747110043198</c:v>
                </c:pt>
                <c:pt idx="10">
                  <c:v>1.8466322193105382</c:v>
                </c:pt>
                <c:pt idx="11">
                  <c:v>7.7653001934609405</c:v>
                </c:pt>
                <c:pt idx="12">
                  <c:v>5.0148348674345398</c:v>
                </c:pt>
                <c:pt idx="13">
                  <c:v>6.6148370752589258</c:v>
                </c:pt>
                <c:pt idx="14">
                  <c:v>6.0816749614466703</c:v>
                </c:pt>
                <c:pt idx="15">
                  <c:v>23.339686503030133</c:v>
                </c:pt>
                <c:pt idx="16">
                  <c:v>15.766574097318715</c:v>
                </c:pt>
                <c:pt idx="17">
                  <c:v>13.01147555365597</c:v>
                </c:pt>
                <c:pt idx="18">
                  <c:v>6.7175118259776738</c:v>
                </c:pt>
                <c:pt idx="19">
                  <c:v>12.026320121466568</c:v>
                </c:pt>
                <c:pt idx="20">
                  <c:v>13.713565634330722</c:v>
                </c:pt>
                <c:pt idx="21">
                  <c:v>17.453351619545764</c:v>
                </c:pt>
                <c:pt idx="22">
                  <c:v>8.634886398163852</c:v>
                </c:pt>
                <c:pt idx="23">
                  <c:v>9.8134077398637345</c:v>
                </c:pt>
                <c:pt idx="24">
                  <c:v>9.9515776823416502</c:v>
                </c:pt>
                <c:pt idx="25">
                  <c:v>10.498040554047041</c:v>
                </c:pt>
                <c:pt idx="26">
                  <c:v>10.555638151787649</c:v>
                </c:pt>
                <c:pt idx="27">
                  <c:v>14.101321454558782</c:v>
                </c:pt>
                <c:pt idx="28">
                  <c:v>7.351788630635486</c:v>
                </c:pt>
                <c:pt idx="29">
                  <c:v>18.905182472056396</c:v>
                </c:pt>
                <c:pt idx="30">
                  <c:v>10.4023613828882</c:v>
                </c:pt>
                <c:pt idx="31">
                  <c:v>7.2583352109413921</c:v>
                </c:pt>
                <c:pt idx="32">
                  <c:v>14.552633703911264</c:v>
                </c:pt>
                <c:pt idx="33">
                  <c:v>20.607942569678201</c:v>
                </c:pt>
                <c:pt idx="34">
                  <c:v>8.2071855725712446</c:v>
                </c:pt>
                <c:pt idx="35">
                  <c:v>14.41990493260359</c:v>
                </c:pt>
                <c:pt idx="36">
                  <c:v>8.0308643343398796</c:v>
                </c:pt>
                <c:pt idx="37">
                  <c:v>17.246261858343939</c:v>
                </c:pt>
                <c:pt idx="38">
                  <c:v>12.79381151279105</c:v>
                </c:pt>
                <c:pt idx="39">
                  <c:v>11.972025713720221</c:v>
                </c:pt>
                <c:pt idx="40">
                  <c:v>9.7222865743597335</c:v>
                </c:pt>
                <c:pt idx="41">
                  <c:v>14.153491720607766</c:v>
                </c:pt>
                <c:pt idx="42">
                  <c:v>5.6928344984741575</c:v>
                </c:pt>
                <c:pt idx="43">
                  <c:v>2.0647170974106697</c:v>
                </c:pt>
                <c:pt idx="44">
                  <c:v>7.5405604768076246</c:v>
                </c:pt>
                <c:pt idx="45">
                  <c:v>5.6433277468684224</c:v>
                </c:pt>
                <c:pt idx="46">
                  <c:v>5.7148829101159313</c:v>
                </c:pt>
                <c:pt idx="47">
                  <c:v>4.1822537796889687</c:v>
                </c:pt>
                <c:pt idx="48">
                  <c:v>5.7585146394562976</c:v>
                </c:pt>
                <c:pt idx="49">
                  <c:v>3.4361778796413982</c:v>
                </c:pt>
                <c:pt idx="50">
                  <c:v>7.0160294437940509</c:v>
                </c:pt>
                <c:pt idx="51">
                  <c:v>4.6030758730235934</c:v>
                </c:pt>
                <c:pt idx="52">
                  <c:v>2.1305358527319784</c:v>
                </c:pt>
                <c:pt idx="53">
                  <c:v>2.6947381340727254</c:v>
                </c:pt>
                <c:pt idx="54">
                  <c:v>2.5375088074641146</c:v>
                </c:pt>
                <c:pt idx="55">
                  <c:v>0.85836616575369862</c:v>
                </c:pt>
                <c:pt idx="56">
                  <c:v>0.39727488929924532</c:v>
                </c:pt>
              </c:numCache>
            </c:numRef>
          </c:yVal>
          <c:smooth val="1"/>
        </c:ser>
        <c:axId val="85450752"/>
        <c:axId val="85452288"/>
      </c:scatterChart>
      <c:valAx>
        <c:axId val="85450752"/>
        <c:scaling>
          <c:orientation val="minMax"/>
          <c:max val="2010"/>
          <c:min val="1952"/>
        </c:scaling>
        <c:axPos val="b"/>
        <c:numFmt formatCode="0"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5452288"/>
        <c:crosses val="autoZero"/>
        <c:crossBetween val="midCat"/>
        <c:majorUnit val="8"/>
      </c:valAx>
      <c:valAx>
        <c:axId val="85452288"/>
        <c:scaling>
          <c:orientation val="minMax"/>
        </c:scaling>
        <c:axPos val="l"/>
        <c:majorGridlines/>
        <c:numFmt formatCode="_-* #,##0.00_-;\-* #,##0.00_-;_-* &quot;-&quot;??_-;_-@_-" sourceLinked="1"/>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85450752"/>
        <c:crosses val="autoZero"/>
        <c:crossBetween val="midCat"/>
        <c:majorUnit val="5"/>
      </c:valAx>
    </c:plotArea>
    <c:legend>
      <c:legendPos val="r"/>
      <c:layout>
        <c:manualLayout>
          <c:xMode val="edge"/>
          <c:yMode val="edge"/>
          <c:x val="0.6855555555555557"/>
          <c:y val="0.190644502770487"/>
          <c:w val="0.29554177602799647"/>
          <c:h val="0.50072580927384391"/>
        </c:manualLayout>
      </c:layout>
      <c:overlay val="1"/>
      <c:txPr>
        <a:bodyPr/>
        <a:lstStyle/>
        <a:p>
          <a:pPr>
            <a:defRPr sz="920" b="0"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355" l="0.70000000000000062" r="0.70000000000000062" t="0.7500000000000035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8</xdr:col>
      <xdr:colOff>95250</xdr:colOff>
      <xdr:row>3</xdr:row>
      <xdr:rowOff>200025</xdr:rowOff>
    </xdr:from>
    <xdr:to>
      <xdr:col>14</xdr:col>
      <xdr:colOff>552450</xdr:colOff>
      <xdr:row>16</xdr:row>
      <xdr:rowOff>19050</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200025</xdr:colOff>
      <xdr:row>4</xdr:row>
      <xdr:rowOff>9525</xdr:rowOff>
    </xdr:from>
    <xdr:to>
      <xdr:col>27</xdr:col>
      <xdr:colOff>657225</xdr:colOff>
      <xdr:row>15</xdr:row>
      <xdr:rowOff>161925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76200</xdr:colOff>
      <xdr:row>16</xdr:row>
      <xdr:rowOff>19050</xdr:rowOff>
    </xdr:from>
    <xdr:to>
      <xdr:col>14</xdr:col>
      <xdr:colOff>533400</xdr:colOff>
      <xdr:row>30</xdr:row>
      <xdr:rowOff>57150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95250</xdr:colOff>
      <xdr:row>30</xdr:row>
      <xdr:rowOff>19050</xdr:rowOff>
    </xdr:from>
    <xdr:to>
      <xdr:col>14</xdr:col>
      <xdr:colOff>552450</xdr:colOff>
      <xdr:row>45</xdr:row>
      <xdr:rowOff>95250</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133350</xdr:colOff>
      <xdr:row>45</xdr:row>
      <xdr:rowOff>133350</xdr:rowOff>
    </xdr:from>
    <xdr:to>
      <xdr:col>14</xdr:col>
      <xdr:colOff>590550</xdr:colOff>
      <xdr:row>60</xdr:row>
      <xdr:rowOff>161925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161924</xdr:colOff>
      <xdr:row>40</xdr:row>
      <xdr:rowOff>123825</xdr:rowOff>
    </xdr:from>
    <xdr:to>
      <xdr:col>14</xdr:col>
      <xdr:colOff>266699</xdr:colOff>
      <xdr:row>63</xdr:row>
      <xdr:rowOff>9525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12</xdr:col>
      <xdr:colOff>600075</xdr:colOff>
      <xdr:row>49</xdr:row>
      <xdr:rowOff>57150</xdr:rowOff>
    </xdr:from>
    <xdr:ext cx="470642" cy="264560"/>
    <xdr:sp macro="" textlink="">
      <xdr:nvSpPr>
        <xdr:cNvPr id="9" name="TextBox 8"/>
        <xdr:cNvSpPr txBox="1"/>
      </xdr:nvSpPr>
      <xdr:spPr>
        <a:xfrm>
          <a:off x="8934450" y="9001125"/>
          <a:ext cx="47064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CA" sz="1100"/>
            <a:t>2</a:t>
          </a:r>
          <a:r>
            <a:rPr lang="en-CA" sz="1100">
              <a:solidFill>
                <a:schemeClr val="tx1"/>
              </a:solidFill>
              <a:latin typeface="+mn-lt"/>
              <a:ea typeface="+mn-ea"/>
              <a:cs typeface="+mn-cs"/>
            </a:rPr>
            <a:t>010</a:t>
          </a:r>
          <a:endParaRPr lang="en-CA"/>
        </a:p>
      </xdr:txBody>
    </xdr:sp>
    <xdr:clientData/>
  </xdr:oneCellAnchor>
  <xdr:oneCellAnchor>
    <xdr:from>
      <xdr:col>13</xdr:col>
      <xdr:colOff>190500</xdr:colOff>
      <xdr:row>57</xdr:row>
      <xdr:rowOff>57150</xdr:rowOff>
    </xdr:from>
    <xdr:ext cx="470642" cy="264560"/>
    <xdr:sp macro="" textlink="">
      <xdr:nvSpPr>
        <xdr:cNvPr id="10" name="TextBox 9"/>
        <xdr:cNvSpPr txBox="1"/>
      </xdr:nvSpPr>
      <xdr:spPr>
        <a:xfrm>
          <a:off x="9210675" y="10448925"/>
          <a:ext cx="47064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CA" sz="1100"/>
            <a:t>2009</a:t>
          </a:r>
        </a:p>
      </xdr:txBody>
    </xdr:sp>
    <xdr:clientData/>
  </xdr:oneCellAnchor>
  <xdr:oneCellAnchor>
    <xdr:from>
      <xdr:col>9</xdr:col>
      <xdr:colOff>352425</xdr:colOff>
      <xdr:row>42</xdr:row>
      <xdr:rowOff>76200</xdr:rowOff>
    </xdr:from>
    <xdr:ext cx="3188758" cy="280205"/>
    <xdr:sp macro="" textlink="">
      <xdr:nvSpPr>
        <xdr:cNvPr id="11" name="TextBox 10"/>
        <xdr:cNvSpPr txBox="1"/>
      </xdr:nvSpPr>
      <xdr:spPr>
        <a:xfrm>
          <a:off x="6629400" y="7753350"/>
          <a:ext cx="318875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CA" sz="1200" b="1">
              <a:solidFill>
                <a:srgbClr val="FF0000"/>
              </a:solidFill>
            </a:rPr>
            <a:t>Note: 201</a:t>
          </a:r>
          <a:r>
            <a:rPr lang="en-CA" sz="1200" b="1" baseline="0">
              <a:solidFill>
                <a:srgbClr val="FF0000"/>
              </a:solidFill>
            </a:rPr>
            <a:t>0 and especially 2011 are preliminary</a:t>
          </a:r>
          <a:endParaRPr lang="en-CA" sz="1200" b="1">
            <a:solidFill>
              <a:srgbClr val="FF0000"/>
            </a:solidFill>
          </a:endParaRPr>
        </a:p>
      </xdr:txBody>
    </xdr:sp>
    <xdr:clientData/>
  </xdr:oneCellAnchor>
  <xdr:oneCellAnchor>
    <xdr:from>
      <xdr:col>13</xdr:col>
      <xdr:colOff>304800</xdr:colOff>
      <xdr:row>53</xdr:row>
      <xdr:rowOff>76200</xdr:rowOff>
    </xdr:from>
    <xdr:ext cx="470642" cy="264560"/>
    <xdr:sp macro="" textlink="">
      <xdr:nvSpPr>
        <xdr:cNvPr id="12" name="TextBox 11"/>
        <xdr:cNvSpPr txBox="1"/>
      </xdr:nvSpPr>
      <xdr:spPr>
        <a:xfrm>
          <a:off x="9324975" y="9744075"/>
          <a:ext cx="47064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CA" sz="1100"/>
            <a:t>2</a:t>
          </a:r>
          <a:r>
            <a:rPr lang="en-CA" sz="1100">
              <a:solidFill>
                <a:schemeClr val="tx1"/>
              </a:solidFill>
              <a:latin typeface="+mn-lt"/>
              <a:ea typeface="+mn-ea"/>
              <a:cs typeface="+mn-cs"/>
            </a:rPr>
            <a:t>011</a:t>
          </a:r>
          <a:endParaRPr lang="en-CA"/>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95250</xdr:colOff>
      <xdr:row>3</xdr:row>
      <xdr:rowOff>200025</xdr:rowOff>
    </xdr:from>
    <xdr:to>
      <xdr:col>14</xdr:col>
      <xdr:colOff>552450</xdr:colOff>
      <xdr:row>16</xdr:row>
      <xdr:rowOff>19050</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0</xdr:colOff>
      <xdr:row>63</xdr:row>
      <xdr:rowOff>0</xdr:rowOff>
    </xdr:from>
    <xdr:to>
      <xdr:col>24</xdr:col>
      <xdr:colOff>457200</xdr:colOff>
      <xdr:row>78</xdr:row>
      <xdr:rowOff>28575</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666750</xdr:colOff>
      <xdr:row>4</xdr:row>
      <xdr:rowOff>0</xdr:rowOff>
    </xdr:from>
    <xdr:to>
      <xdr:col>26</xdr:col>
      <xdr:colOff>438150</xdr:colOff>
      <xdr:row>15</xdr:row>
      <xdr:rowOff>152400</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76200</xdr:colOff>
      <xdr:row>16</xdr:row>
      <xdr:rowOff>19050</xdr:rowOff>
    </xdr:from>
    <xdr:to>
      <xdr:col>14</xdr:col>
      <xdr:colOff>533400</xdr:colOff>
      <xdr:row>30</xdr:row>
      <xdr:rowOff>57150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95250</xdr:colOff>
      <xdr:row>30</xdr:row>
      <xdr:rowOff>19050</xdr:rowOff>
    </xdr:from>
    <xdr:to>
      <xdr:col>14</xdr:col>
      <xdr:colOff>552450</xdr:colOff>
      <xdr:row>45</xdr:row>
      <xdr:rowOff>95250</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133350</xdr:colOff>
      <xdr:row>45</xdr:row>
      <xdr:rowOff>133350</xdr:rowOff>
    </xdr:from>
    <xdr:to>
      <xdr:col>14</xdr:col>
      <xdr:colOff>590550</xdr:colOff>
      <xdr:row>60</xdr:row>
      <xdr:rowOff>161925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apointe/My%20Documents/2009/VIU%20talk/Sockeye_ExploitationRate_by_stoc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xploitation_Rate\Sockeye_ExploitationRate_by_stoc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2009-Post\09PROD-Pre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C&amp;R-Summaryprelimag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2011-Inseason\11C&amp;R-Summary.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2008-Post\08PROD-Pre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tro"/>
      <sheetName val="fraser"/>
      <sheetName val="est"/>
      <sheetName val="esum"/>
      <sheetName val="summ"/>
      <sheetName val="late"/>
      <sheetName val="bow"/>
      <sheetName val="fen"/>
      <sheetName val="raf"/>
      <sheetName val="sco"/>
      <sheetName val="sey"/>
      <sheetName val="esmisc"/>
      <sheetName val="nad"/>
      <sheetName val="gat"/>
      <sheetName val="upi"/>
      <sheetName val="chi"/>
      <sheetName val="que"/>
      <sheetName val="lst"/>
      <sheetName val="ste"/>
      <sheetName val="bir"/>
      <sheetName val="Ltshus"/>
      <sheetName val="ada"/>
      <sheetName val="shu"/>
      <sheetName val="wea"/>
      <sheetName val="por"/>
      <sheetName val="cul"/>
      <sheetName val="har"/>
      <sheetName val="latemisc"/>
      <sheetName val="Module1"/>
    </sheetNames>
    <sheetDataSet>
      <sheetData sheetId="0"/>
      <sheetData sheetId="1">
        <row r="7">
          <cell r="I7">
            <v>980579.8666666667</v>
          </cell>
          <cell r="K7">
            <v>3761156.2733347798</v>
          </cell>
        </row>
        <row r="8">
          <cell r="I8">
            <v>2314845.5714285714</v>
          </cell>
          <cell r="K8">
            <v>9138471.1851151511</v>
          </cell>
        </row>
        <row r="9">
          <cell r="I9">
            <v>3695458.6428571427</v>
          </cell>
          <cell r="K9">
            <v>12200885.568841023</v>
          </cell>
        </row>
        <row r="10">
          <cell r="I10">
            <v>1415456.4285714286</v>
          </cell>
          <cell r="K10">
            <v>5304349.0464479188</v>
          </cell>
        </row>
        <row r="18">
          <cell r="H18">
            <v>0.74168839327272673</v>
          </cell>
          <cell r="I18">
            <v>793603</v>
          </cell>
          <cell r="K18">
            <v>3072270</v>
          </cell>
        </row>
        <row r="19">
          <cell r="H19">
            <v>0.79352579511473764</v>
          </cell>
          <cell r="I19">
            <v>1058917</v>
          </cell>
          <cell r="K19">
            <v>5128568</v>
          </cell>
        </row>
        <row r="20">
          <cell r="H20">
            <v>0.79822535025575037</v>
          </cell>
          <cell r="I20">
            <v>2415020</v>
          </cell>
          <cell r="K20">
            <v>11968897</v>
          </cell>
        </row>
        <row r="21">
          <cell r="H21">
            <v>0.85529556419135233</v>
          </cell>
          <cell r="I21">
            <v>361443</v>
          </cell>
          <cell r="K21">
            <v>2664362</v>
          </cell>
        </row>
        <row r="22">
          <cell r="H22">
            <v>0.69602081681493244</v>
          </cell>
          <cell r="I22">
            <v>858398</v>
          </cell>
          <cell r="K22">
            <v>2823871</v>
          </cell>
        </row>
        <row r="23">
          <cell r="H23">
            <v>0.70449292472072189</v>
          </cell>
          <cell r="I23">
            <v>1340150</v>
          </cell>
          <cell r="K23">
            <v>4535086</v>
          </cell>
        </row>
        <row r="24">
          <cell r="H24">
            <v>0.79466700832882087</v>
          </cell>
          <cell r="I24">
            <v>3802098</v>
          </cell>
          <cell r="K24">
            <v>18614880</v>
          </cell>
        </row>
        <row r="25">
          <cell r="H25">
            <v>0.79819071227076255</v>
          </cell>
          <cell r="I25">
            <v>927296</v>
          </cell>
          <cell r="K25">
            <v>4595289</v>
          </cell>
        </row>
        <row r="26">
          <cell r="H26">
            <v>0.81157468729166238</v>
          </cell>
          <cell r="I26">
            <v>620915</v>
          </cell>
          <cell r="K26">
            <v>3404930</v>
          </cell>
        </row>
        <row r="27">
          <cell r="H27">
            <v>0.7435739298316868</v>
          </cell>
          <cell r="I27">
            <v>1160439</v>
          </cell>
          <cell r="K27">
            <v>4525433</v>
          </cell>
        </row>
        <row r="28">
          <cell r="H28">
            <v>0.53680215992640301</v>
          </cell>
          <cell r="I28">
            <v>1575441</v>
          </cell>
          <cell r="K28">
            <v>3401227</v>
          </cell>
        </row>
        <row r="29">
          <cell r="H29">
            <v>0.59674406027920179</v>
          </cell>
          <cell r="I29">
            <v>1577830</v>
          </cell>
          <cell r="K29">
            <v>3912726</v>
          </cell>
        </row>
        <row r="30">
          <cell r="H30">
            <v>0.70206713981571744</v>
          </cell>
          <cell r="I30">
            <v>387639</v>
          </cell>
          <cell r="K30">
            <v>1734619</v>
          </cell>
        </row>
        <row r="31">
          <cell r="H31">
            <v>0.74344006030833465</v>
          </cell>
          <cell r="I31">
            <v>774253</v>
          </cell>
          <cell r="K31">
            <v>3017825</v>
          </cell>
        </row>
        <row r="32">
          <cell r="H32">
            <v>0.65329020593627773</v>
          </cell>
          <cell r="I32">
            <v>1797994</v>
          </cell>
          <cell r="K32">
            <v>5185876</v>
          </cell>
        </row>
        <row r="33">
          <cell r="H33">
            <v>0.7941508775476579</v>
          </cell>
          <cell r="I33">
            <v>1331836</v>
          </cell>
          <cell r="K33">
            <v>6469962</v>
          </cell>
        </row>
        <row r="34">
          <cell r="H34">
            <v>0.79205787974502295</v>
          </cell>
          <cell r="I34">
            <v>595404</v>
          </cell>
          <cell r="K34">
            <v>2863316</v>
          </cell>
        </row>
        <row r="35">
          <cell r="H35">
            <v>0.80297773157940799</v>
          </cell>
          <cell r="I35">
            <v>923071</v>
          </cell>
          <cell r="K35">
            <v>4685110</v>
          </cell>
        </row>
        <row r="36">
          <cell r="H36">
            <v>0.68431271072305111</v>
          </cell>
          <cell r="I36">
            <v>1865340</v>
          </cell>
          <cell r="K36">
            <v>5908822</v>
          </cell>
        </row>
        <row r="37">
          <cell r="H37">
            <v>0.90495643302175544</v>
          </cell>
          <cell r="I37">
            <v>719639</v>
          </cell>
          <cell r="K37">
            <v>7571675</v>
          </cell>
        </row>
        <row r="38">
          <cell r="H38">
            <v>0.78806219093796037</v>
          </cell>
          <cell r="I38">
            <v>760620</v>
          </cell>
          <cell r="K38">
            <v>3588883</v>
          </cell>
        </row>
        <row r="39">
          <cell r="H39">
            <v>0.84055291011874622</v>
          </cell>
          <cell r="I39">
            <v>1044355</v>
          </cell>
          <cell r="K39">
            <v>6549853</v>
          </cell>
        </row>
        <row r="40">
          <cell r="H40">
            <v>0.80281551324802469</v>
          </cell>
          <cell r="I40">
            <v>1656552</v>
          </cell>
          <cell r="K40">
            <v>8401026</v>
          </cell>
        </row>
        <row r="41">
          <cell r="H41">
            <v>0.73753885212548687</v>
          </cell>
          <cell r="I41">
            <v>920793</v>
          </cell>
          <cell r="K41">
            <v>3565442</v>
          </cell>
        </row>
        <row r="42">
          <cell r="H42">
            <v>0.8168854505494505</v>
          </cell>
          <cell r="I42">
            <v>781098</v>
          </cell>
          <cell r="K42">
            <v>4265625</v>
          </cell>
        </row>
        <row r="43">
          <cell r="H43">
            <v>0.82010438768920713</v>
          </cell>
          <cell r="I43">
            <v>1014014</v>
          </cell>
          <cell r="K43">
            <v>5636680</v>
          </cell>
        </row>
        <row r="44">
          <cell r="H44">
            <v>0.73447729455380328</v>
          </cell>
          <cell r="I44">
            <v>2484176</v>
          </cell>
          <cell r="K44">
            <v>9355795</v>
          </cell>
        </row>
        <row r="45">
          <cell r="H45">
            <v>0.78455561199697543</v>
          </cell>
          <cell r="I45">
            <v>1368230</v>
          </cell>
          <cell r="K45">
            <v>6350734</v>
          </cell>
        </row>
        <row r="46">
          <cell r="H46">
            <v>0.72293491390135045</v>
          </cell>
          <cell r="I46">
            <v>829437</v>
          </cell>
          <cell r="K46">
            <v>3097958</v>
          </cell>
        </row>
        <row r="47">
          <cell r="H47">
            <v>0.81660957558712743</v>
          </cell>
          <cell r="I47">
            <v>1384102</v>
          </cell>
          <cell r="K47">
            <v>7547297</v>
          </cell>
        </row>
        <row r="48">
          <cell r="H48">
            <v>0.71207630815714562</v>
          </cell>
          <cell r="I48">
            <v>4007720</v>
          </cell>
          <cell r="K48">
            <v>13948286</v>
          </cell>
        </row>
        <row r="49">
          <cell r="H49">
            <v>0.81474321585058995</v>
          </cell>
          <cell r="I49">
            <v>964917</v>
          </cell>
          <cell r="K49">
            <v>5208538</v>
          </cell>
        </row>
        <row r="50">
          <cell r="H50">
            <v>0.84341898444069796</v>
          </cell>
          <cell r="I50">
            <v>922058</v>
          </cell>
          <cell r="K50">
            <v>5888696</v>
          </cell>
        </row>
        <row r="51">
          <cell r="H51">
            <v>0.84803008955597592</v>
          </cell>
          <cell r="I51">
            <v>2077686</v>
          </cell>
          <cell r="K51">
            <v>13674911</v>
          </cell>
        </row>
        <row r="52">
          <cell r="H52">
            <v>0.76818163765676972</v>
          </cell>
          <cell r="I52">
            <v>3657738</v>
          </cell>
          <cell r="K52">
            <v>15837641</v>
          </cell>
        </row>
        <row r="53">
          <cell r="H53">
            <v>0.75074574658900406</v>
          </cell>
          <cell r="I53">
            <v>1905471</v>
          </cell>
          <cell r="K53">
            <v>7644688</v>
          </cell>
        </row>
        <row r="54">
          <cell r="H54">
            <v>0.63049984239458845</v>
          </cell>
          <cell r="I54">
            <v>1370339</v>
          </cell>
          <cell r="K54">
            <v>3708629</v>
          </cell>
        </row>
        <row r="55">
          <cell r="H55">
            <v>0.83429625278511843</v>
          </cell>
          <cell r="I55">
            <v>3060183</v>
          </cell>
          <cell r="K55">
            <v>18467796</v>
          </cell>
        </row>
        <row r="56">
          <cell r="H56">
            <v>0.72377884124201675</v>
          </cell>
          <cell r="I56">
            <v>6064285</v>
          </cell>
          <cell r="K56">
            <v>21954455</v>
          </cell>
        </row>
        <row r="57">
          <cell r="H57">
            <v>0.7324967145373722</v>
          </cell>
          <cell r="I57">
            <v>3306272</v>
          </cell>
          <cell r="K57">
            <v>12359751</v>
          </cell>
        </row>
        <row r="58">
          <cell r="H58">
            <v>0.76917483829929278</v>
          </cell>
          <cell r="I58">
            <v>1068805</v>
          </cell>
          <cell r="K58">
            <v>6351240</v>
          </cell>
        </row>
        <row r="59">
          <cell r="H59">
            <v>0.75594106578785414</v>
          </cell>
          <cell r="I59">
            <v>5754095</v>
          </cell>
          <cell r="K59">
            <v>23576662</v>
          </cell>
        </row>
        <row r="60">
          <cell r="H60">
            <v>0.77334900023345177</v>
          </cell>
          <cell r="I60">
            <v>3128543</v>
          </cell>
          <cell r="K60">
            <v>17271232</v>
          </cell>
        </row>
        <row r="61">
          <cell r="H61">
            <v>0.55388273359122708</v>
          </cell>
          <cell r="I61">
            <v>1731233</v>
          </cell>
          <cell r="K61">
            <v>3880668</v>
          </cell>
        </row>
        <row r="62">
          <cell r="H62">
            <v>0.48868866279719447</v>
          </cell>
          <cell r="I62">
            <v>2027534</v>
          </cell>
          <cell r="K62">
            <v>4482908.0739523126</v>
          </cell>
        </row>
        <row r="63">
          <cell r="H63">
            <v>0.69763402804834995</v>
          </cell>
          <cell r="I63">
            <v>4251921</v>
          </cell>
          <cell r="K63">
            <v>16377338.979081448</v>
          </cell>
        </row>
        <row r="64">
          <cell r="H64">
            <v>0.28788035713943388</v>
          </cell>
          <cell r="I64">
            <v>4418998</v>
          </cell>
          <cell r="K64">
            <v>10865461.482331915</v>
          </cell>
        </row>
        <row r="65">
          <cell r="H65">
            <v>0.15421612517139588</v>
          </cell>
          <cell r="I65">
            <v>1832759</v>
          </cell>
          <cell r="K65">
            <v>3639922.2074866737</v>
          </cell>
        </row>
        <row r="66">
          <cell r="H66">
            <v>0.47112538236983875</v>
          </cell>
          <cell r="I66">
            <v>2352930</v>
          </cell>
          <cell r="K66">
            <v>5198915.7550314609</v>
          </cell>
        </row>
        <row r="67">
          <cell r="H67">
            <v>0.22302315147973079</v>
          </cell>
          <cell r="I67">
            <v>5256702</v>
          </cell>
          <cell r="K67">
            <v>7191487.9991941247</v>
          </cell>
        </row>
        <row r="68">
          <cell r="H68">
            <v>0.27905461662656433</v>
          </cell>
          <cell r="I68">
            <v>10201057</v>
          </cell>
          <cell r="K68">
            <v>15131527.576013651</v>
          </cell>
        </row>
        <row r="69">
          <cell r="H69">
            <v>0.48002786103906253</v>
          </cell>
          <cell r="I69">
            <v>1979385</v>
          </cell>
          <cell r="K69">
            <v>4889372.81551651</v>
          </cell>
        </row>
        <row r="70">
          <cell r="H70">
            <v>0.56134541698644591</v>
          </cell>
          <cell r="I70">
            <v>524446</v>
          </cell>
          <cell r="K70">
            <v>4183169.4173673573</v>
          </cell>
        </row>
        <row r="71">
          <cell r="H71">
            <v>0.24990037001229176</v>
          </cell>
          <cell r="I71">
            <v>3307950</v>
          </cell>
          <cell r="K71">
            <v>7024548.613336537</v>
          </cell>
        </row>
        <row r="72">
          <cell r="H72">
            <v>0.41855375157580915</v>
          </cell>
          <cell r="I72">
            <v>4661459</v>
          </cell>
          <cell r="K72">
            <v>12967271.905428752</v>
          </cell>
        </row>
        <row r="73">
          <cell r="H73">
            <v>0.24770128088806184</v>
          </cell>
          <cell r="I73">
            <v>889286</v>
          </cell>
          <cell r="K73">
            <v>1507756.6272676734</v>
          </cell>
        </row>
        <row r="74">
          <cell r="H74">
            <v>0.32645022996407902</v>
          </cell>
          <cell r="I74">
            <v>815472</v>
          </cell>
          <cell r="K74">
            <v>1752313.8536705729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tro"/>
      <sheetName val="fraser"/>
      <sheetName val="est"/>
      <sheetName val="esum"/>
      <sheetName val="summ"/>
      <sheetName val="late"/>
      <sheetName val="bow"/>
      <sheetName val="fen"/>
      <sheetName val="raf"/>
      <sheetName val="sco"/>
      <sheetName val="sey"/>
      <sheetName val="esmisc"/>
      <sheetName val="nad"/>
      <sheetName val="gat"/>
      <sheetName val="upi"/>
      <sheetName val="chi"/>
      <sheetName val="que"/>
      <sheetName val="lst"/>
      <sheetName val="ste"/>
      <sheetName val="bir"/>
      <sheetName val="ada"/>
      <sheetName val="shu"/>
      <sheetName val="wea"/>
      <sheetName val="por"/>
      <sheetName val="cul"/>
      <sheetName val="har"/>
      <sheetName val="latemisc"/>
      <sheetName val="Module1"/>
    </sheetNames>
    <sheetDataSet>
      <sheetData sheetId="0"/>
      <sheetData sheetId="1">
        <row r="8">
          <cell r="I8">
            <v>2230530.9333333331</v>
          </cell>
          <cell r="K8">
            <v>8625447.73978577</v>
          </cell>
        </row>
        <row r="75">
          <cell r="I75">
            <v>1050126</v>
          </cell>
          <cell r="K75">
            <v>1443119.6871198735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eturn Per Female"/>
      <sheetName val="ER"/>
      <sheetName val="09PRDSUM"/>
      <sheetName val="Substkesc"/>
      <sheetName val="AgeComp"/>
      <sheetName val="age compositon"/>
      <sheetName val="EStuart"/>
      <sheetName val="LStuart"/>
      <sheetName val="SpnEsc2005"/>
      <sheetName val="notes on Weaver &amp; Cultus"/>
    </sheetNames>
    <sheetDataSet>
      <sheetData sheetId="0"/>
      <sheetData sheetId="1">
        <row r="77">
          <cell r="I77">
            <v>8.5322528884491003E-2</v>
          </cell>
        </row>
      </sheetData>
      <sheetData sheetId="2">
        <row r="77">
          <cell r="I77">
            <v>842608.42052394582</v>
          </cell>
          <cell r="J77">
            <v>274292.25729194272</v>
          </cell>
          <cell r="K77">
            <v>2905.9342098399547</v>
          </cell>
          <cell r="L77">
            <v>95.503931288186777</v>
          </cell>
          <cell r="M77">
            <v>2156.8598294249668</v>
          </cell>
          <cell r="N77">
            <v>326641.70790389745</v>
          </cell>
          <cell r="O77">
            <v>8608.6719513241896</v>
          </cell>
          <cell r="P77">
            <v>47879</v>
          </cell>
          <cell r="Q77">
            <v>0</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eadme"/>
      <sheetName val="Links"/>
      <sheetName val="CheckList"/>
      <sheetName val="Status"/>
      <sheetName val="DBE"/>
      <sheetName val="Summary-all"/>
      <sheetName val="Status2"/>
      <sheetName val="CER"/>
      <sheetName val="CatSkGrp"/>
      <sheetName val="Can-Com-Summary"/>
      <sheetName val="US-Com-Summary"/>
      <sheetName val="TF-Summary"/>
      <sheetName val="Misc-Summary"/>
      <sheetName val="JSvJFcat"/>
      <sheetName val="Can-Select-Summary"/>
      <sheetName val="LRUN-accounting"/>
      <sheetName val="Catch-Status"/>
      <sheetName val="Sox-Summary"/>
      <sheetName val="Links2"/>
    </sheetNames>
    <sheetDataSet>
      <sheetData sheetId="0"/>
      <sheetData sheetId="1"/>
      <sheetData sheetId="2"/>
      <sheetData sheetId="3">
        <row r="65">
          <cell r="AE65">
            <v>29015933.347365215</v>
          </cell>
        </row>
        <row r="83">
          <cell r="B83">
            <v>28450272.69180024</v>
          </cell>
          <cell r="V83">
            <v>312589.97793321556</v>
          </cell>
        </row>
        <row r="84">
          <cell r="B84">
            <v>253070.67763175949</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adme"/>
      <sheetName val="Links"/>
      <sheetName val="Catch"/>
      <sheetName val="Status"/>
      <sheetName val="Status2"/>
      <sheetName val="CER"/>
      <sheetName val="CatSkGrp"/>
      <sheetName val="Can-Com-Summary"/>
      <sheetName val="US-Com-Summary"/>
      <sheetName val="TF-Summary"/>
      <sheetName val="Misc-Summary"/>
      <sheetName val="JSvJFcat"/>
      <sheetName val="LRUN-accounting"/>
      <sheetName val="Catch-Status"/>
      <sheetName val="Sox-Summary"/>
      <sheetName val="CheckList"/>
    </sheetNames>
    <sheetDataSet>
      <sheetData sheetId="0"/>
      <sheetData sheetId="1"/>
      <sheetData sheetId="2"/>
      <sheetData sheetId="3">
        <row r="8">
          <cell r="Y8">
            <v>25000</v>
          </cell>
          <cell r="Z8">
            <v>500000</v>
          </cell>
          <cell r="AA8">
            <v>1450000</v>
          </cell>
          <cell r="AC8">
            <v>2190000</v>
          </cell>
          <cell r="AD8">
            <v>4165000</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turn Per Female"/>
      <sheetName val="ER"/>
      <sheetName val="08PRDSUM"/>
      <sheetName val="Substkesc"/>
      <sheetName val="AgeComp"/>
      <sheetName val="age compositon"/>
      <sheetName val="EStuart"/>
      <sheetName val="LStuart"/>
      <sheetName val="SpnEsc2004"/>
    </sheetNames>
    <sheetDataSet>
      <sheetData sheetId="0"/>
      <sheetData sheetId="1"/>
      <sheetData sheetId="2">
        <row r="77">
          <cell r="I77">
            <v>1428139.3177766555</v>
          </cell>
          <cell r="J77">
            <v>230563.51551732293</v>
          </cell>
          <cell r="K77">
            <v>32540.517341707367</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T69"/>
  <sheetViews>
    <sheetView workbookViewId="0">
      <selection activeCell="F13" sqref="F13"/>
    </sheetView>
  </sheetViews>
  <sheetFormatPr defaultRowHeight="14.25"/>
  <cols>
    <col min="2" max="2" width="10" bestFit="1" customWidth="1"/>
    <col min="3" max="3" width="9.375" bestFit="1" customWidth="1"/>
    <col min="4" max="5" width="9" style="1"/>
  </cols>
  <sheetData>
    <row r="1" spans="1:20">
      <c r="A1" t="s">
        <v>0</v>
      </c>
      <c r="J1">
        <v>1</v>
      </c>
      <c r="K1">
        <v>2</v>
      </c>
      <c r="L1">
        <v>3</v>
      </c>
    </row>
    <row r="2" spans="1:20">
      <c r="C2" t="s">
        <v>1</v>
      </c>
      <c r="D2" s="1" t="s">
        <v>2</v>
      </c>
      <c r="F2" s="1" t="s">
        <v>2</v>
      </c>
      <c r="G2" s="1"/>
      <c r="H2" s="1"/>
      <c r="J2">
        <f>EXP(J1)</f>
        <v>2.7182818284590451</v>
      </c>
      <c r="K2">
        <f>EXP(K1)</f>
        <v>7.3890560989306504</v>
      </c>
      <c r="L2">
        <f>EXP(L1)</f>
        <v>20.085536923187668</v>
      </c>
      <c r="O2" t="s">
        <v>3</v>
      </c>
    </row>
    <row r="3" spans="1:20">
      <c r="B3" t="s">
        <v>4</v>
      </c>
      <c r="C3" t="s">
        <v>4</v>
      </c>
      <c r="D3" s="1" t="s">
        <v>5</v>
      </c>
      <c r="F3" s="1" t="s">
        <v>6</v>
      </c>
      <c r="G3" s="1"/>
      <c r="H3" s="1"/>
    </row>
    <row r="4" spans="1:20" ht="20.25">
      <c r="A4" t="s">
        <v>7</v>
      </c>
      <c r="B4" t="s">
        <v>8</v>
      </c>
      <c r="C4" t="s">
        <v>8</v>
      </c>
      <c r="D4" s="1" t="s">
        <v>9</v>
      </c>
      <c r="E4" s="1" t="s">
        <v>10</v>
      </c>
      <c r="F4" s="1" t="s">
        <v>9</v>
      </c>
      <c r="G4" s="1"/>
      <c r="H4" s="1"/>
      <c r="K4" s="2" t="s">
        <v>11</v>
      </c>
    </row>
    <row r="5" spans="1:20">
      <c r="A5" t="s">
        <v>12</v>
      </c>
      <c r="B5" t="s">
        <v>13</v>
      </c>
      <c r="C5" t="s">
        <v>13</v>
      </c>
      <c r="D5" s="1" t="s">
        <v>14</v>
      </c>
      <c r="E5" s="1" t="s">
        <v>15</v>
      </c>
      <c r="F5" s="1" t="s">
        <v>14</v>
      </c>
      <c r="G5" s="1"/>
      <c r="H5" s="1"/>
    </row>
    <row r="6" spans="1:20">
      <c r="A6" s="3">
        <v>1952</v>
      </c>
      <c r="B6" s="4">
        <v>3.242923749382725</v>
      </c>
      <c r="C6" s="5"/>
      <c r="D6" s="1">
        <f>[1]fraser!$I18/[1]fraser!$I$7</f>
        <v>0.80932010433554347</v>
      </c>
      <c r="E6" s="1">
        <f>[1]fraser!$H18</f>
        <v>0.74168839327272673</v>
      </c>
      <c r="F6" s="1">
        <f>[1]fraser!$K18/[1]fraser!$K$7</f>
        <v>0.81684189029349008</v>
      </c>
      <c r="G6" s="6">
        <v>6.00340811421166</v>
      </c>
      <c r="H6" s="6">
        <f>AVERAGE(G6:G9)</f>
        <v>10.592867734874881</v>
      </c>
      <c r="P6">
        <v>3.242923749382725</v>
      </c>
      <c r="Q6" s="4">
        <f>P6-B6</f>
        <v>0</v>
      </c>
      <c r="S6">
        <v>3.242923749382725</v>
      </c>
      <c r="T6" s="4">
        <f>B6-S6</f>
        <v>0</v>
      </c>
    </row>
    <row r="7" spans="1:20">
      <c r="A7" s="3">
        <v>1953</v>
      </c>
      <c r="B7" s="4">
        <v>4.3441255518091051</v>
      </c>
      <c r="C7" s="4"/>
      <c r="D7" s="1">
        <f>[1]fraser!$I19/[1]fraser!$I$8</f>
        <v>0.4574460659794708</v>
      </c>
      <c r="E7" s="1">
        <f>[1]fraser!$H19</f>
        <v>0.79352579511473764</v>
      </c>
      <c r="F7" s="1">
        <f>[1]fraser!$K19/[1]fraser!$K$8</f>
        <v>0.5612063436117708</v>
      </c>
      <c r="G7" s="6">
        <v>11.881282401271426</v>
      </c>
      <c r="H7" s="6">
        <f t="shared" ref="H7:H62" si="0">AVERAGE(G7:G10)</f>
        <v>10.83110851814304</v>
      </c>
      <c r="P7">
        <v>4.3441255518091051</v>
      </c>
      <c r="Q7" s="4">
        <f t="shared" ref="Q7:Q62" si="1">P7-B7</f>
        <v>0</v>
      </c>
      <c r="S7">
        <v>4.3441255518091051</v>
      </c>
      <c r="T7" s="4">
        <f t="shared" ref="T7:T65" si="2">B7-S7</f>
        <v>0</v>
      </c>
    </row>
    <row r="8" spans="1:20">
      <c r="A8" s="3">
        <v>1954</v>
      </c>
      <c r="B8" s="4">
        <v>6.8277079083606891</v>
      </c>
      <c r="C8" s="4"/>
      <c r="D8" s="1">
        <f>[1]fraser!$I20/[1]fraser!$I$9</f>
        <v>0.65351022251809809</v>
      </c>
      <c r="E8" s="1">
        <f>[1]fraser!$H20</f>
        <v>0.79822535025575037</v>
      </c>
      <c r="F8" s="1">
        <f>[1]fraser!$K20/[1]fraser!$K$9</f>
        <v>0.98098592372397275</v>
      </c>
      <c r="G8" s="6">
        <v>14.822247444800107</v>
      </c>
      <c r="H8" s="6">
        <f t="shared" si="0"/>
        <v>10.697327646089155</v>
      </c>
      <c r="P8">
        <v>6.8277079083606891</v>
      </c>
      <c r="Q8" s="4">
        <f t="shared" si="1"/>
        <v>0</v>
      </c>
      <c r="S8">
        <v>6.8277079083606891</v>
      </c>
      <c r="T8" s="4">
        <f t="shared" si="2"/>
        <v>0</v>
      </c>
    </row>
    <row r="9" spans="1:20">
      <c r="A9" s="3">
        <v>1955</v>
      </c>
      <c r="B9" s="4">
        <v>5.1735453708421604</v>
      </c>
      <c r="C9" s="4">
        <f>AVERAGE(B6:B9)</f>
        <v>4.8970756450986697</v>
      </c>
      <c r="D9" s="1">
        <f>[1]fraser!$I21/[1]fraser!$I$10</f>
        <v>0.25535438089379547</v>
      </c>
      <c r="E9" s="1">
        <f>[1]fraser!$H21</f>
        <v>0.85529556419135233</v>
      </c>
      <c r="F9" s="1">
        <f>[1]fraser!$K21/[1]fraser!$K$10</f>
        <v>0.50229763853572229</v>
      </c>
      <c r="G9" s="6">
        <v>9.6645329792163306</v>
      </c>
      <c r="H9" s="6">
        <f t="shared" si="0"/>
        <v>10.674912283803614</v>
      </c>
      <c r="P9">
        <v>5.1735453708421604</v>
      </c>
      <c r="Q9" s="4">
        <f t="shared" si="1"/>
        <v>0</v>
      </c>
      <c r="S9">
        <v>5.1735453708421604</v>
      </c>
      <c r="T9" s="4">
        <f t="shared" si="2"/>
        <v>0</v>
      </c>
    </row>
    <row r="10" spans="1:20">
      <c r="A10" s="3">
        <v>1956</v>
      </c>
      <c r="B10" s="4">
        <v>3.315459496404634</v>
      </c>
      <c r="C10" s="4">
        <f t="shared" ref="C10:C65" si="3">AVERAGE(B7:B10)</f>
        <v>4.915209581854147</v>
      </c>
      <c r="D10" s="1">
        <f>[1]fraser!$I22/[1]fraser!$I$7</f>
        <v>0.87539835272979294</v>
      </c>
      <c r="E10" s="1">
        <f>[1]fraser!$H22</f>
        <v>0.69602081681493244</v>
      </c>
      <c r="F10" s="1">
        <f>[1]fraser!$K22/[1]fraser!$K$7</f>
        <v>0.75079863605248498</v>
      </c>
      <c r="G10" s="6">
        <v>6.9563712472842916</v>
      </c>
      <c r="H10" s="6">
        <f t="shared" si="0"/>
        <v>13.687631721967652</v>
      </c>
      <c r="P10">
        <v>3.315459496404634</v>
      </c>
      <c r="Q10" s="4">
        <f t="shared" si="1"/>
        <v>0</v>
      </c>
      <c r="S10">
        <v>3.315459496404634</v>
      </c>
      <c r="T10" s="4">
        <f t="shared" si="2"/>
        <v>0</v>
      </c>
    </row>
    <row r="11" spans="1:20">
      <c r="A11" s="3">
        <v>1957</v>
      </c>
      <c r="B11" s="4">
        <v>4.2064110473765801</v>
      </c>
      <c r="C11" s="4">
        <f t="shared" si="3"/>
        <v>4.8807809557460153</v>
      </c>
      <c r="D11" s="1">
        <f>[1]fraser!$I23/[1]fraser!$I$8</f>
        <v>0.57893710774535467</v>
      </c>
      <c r="E11" s="1">
        <f>[1]fraser!$H23</f>
        <v>0.70449292472072189</v>
      </c>
      <c r="F11" s="1">
        <f>[1]fraser!$K23/[1]fraser!$K$8</f>
        <v>0.49626309566821214</v>
      </c>
      <c r="G11" s="6">
        <v>11.346158913055891</v>
      </c>
      <c r="H11" s="6">
        <f t="shared" si="0"/>
        <v>13.766170874248875</v>
      </c>
      <c r="P11">
        <v>4.2064110473765801</v>
      </c>
      <c r="Q11" s="4">
        <f t="shared" si="1"/>
        <v>0</v>
      </c>
      <c r="S11">
        <v>4.2064110473765801</v>
      </c>
      <c r="T11" s="4">
        <f t="shared" si="2"/>
        <v>0</v>
      </c>
    </row>
    <row r="12" spans="1:20">
      <c r="A12" s="3">
        <v>1958</v>
      </c>
      <c r="B12" s="4">
        <v>7.675769060499066</v>
      </c>
      <c r="C12" s="4">
        <f t="shared" si="3"/>
        <v>5.0927962437806098</v>
      </c>
      <c r="D12" s="1">
        <f>[1]fraser!$I24/[1]fraser!$I$9</f>
        <v>1.0288568666162663</v>
      </c>
      <c r="E12" s="1">
        <f>[1]fraser!$H24</f>
        <v>0.79466700832882087</v>
      </c>
      <c r="F12" s="1">
        <f>[1]fraser!$K24/[1]fraser!$K$9</f>
        <v>1.5256990892152307</v>
      </c>
      <c r="G12" s="6">
        <v>14.732585995657947</v>
      </c>
      <c r="H12" s="6">
        <f t="shared" si="0"/>
        <v>12.413474823735983</v>
      </c>
      <c r="P12">
        <v>7.675769060499066</v>
      </c>
      <c r="Q12" s="4">
        <f t="shared" si="1"/>
        <v>0</v>
      </c>
      <c r="S12">
        <v>7.675769060499066</v>
      </c>
      <c r="T12" s="4">
        <f t="shared" si="2"/>
        <v>0</v>
      </c>
    </row>
    <row r="13" spans="1:20">
      <c r="A13" s="3">
        <v>1959</v>
      </c>
      <c r="B13" s="4">
        <v>12.42636623961287</v>
      </c>
      <c r="C13" s="4">
        <f t="shared" si="3"/>
        <v>6.9060014609732878</v>
      </c>
      <c r="D13" s="1">
        <f>[1]fraser!$I25/[1]fraser!$I$10</f>
        <v>0.65512154332852757</v>
      </c>
      <c r="E13" s="1">
        <f>[1]fraser!$H25</f>
        <v>0.79819071227076255</v>
      </c>
      <c r="F13" s="1">
        <f>[1]fraser!$K25/[1]fraser!$K$10</f>
        <v>0.86632477609618397</v>
      </c>
      <c r="G13" s="6">
        <v>21.715410731872478</v>
      </c>
      <c r="H13" s="6">
        <f t="shared" si="0"/>
        <v>9.1919863796491317</v>
      </c>
      <c r="P13">
        <v>12.42636623961287</v>
      </c>
      <c r="Q13" s="4">
        <f t="shared" si="1"/>
        <v>0</v>
      </c>
      <c r="S13">
        <v>12.42636623961287</v>
      </c>
      <c r="T13" s="4">
        <f t="shared" si="2"/>
        <v>0</v>
      </c>
    </row>
    <row r="14" spans="1:20">
      <c r="A14" s="3">
        <v>1960</v>
      </c>
      <c r="B14" s="4">
        <v>4.0283245681712545</v>
      </c>
      <c r="C14" s="4">
        <f t="shared" si="3"/>
        <v>7.0842177289149424</v>
      </c>
      <c r="D14" s="1">
        <f>[1]fraser!$I26/[1]fraser!$I$7</f>
        <v>0.63321206268562991</v>
      </c>
      <c r="E14" s="1">
        <f>[1]fraser!$H26</f>
        <v>0.81157468729166238</v>
      </c>
      <c r="F14" s="1">
        <f>[1]fraser!$K26/[1]fraser!$K$7</f>
        <v>0.90528809561562396</v>
      </c>
      <c r="G14" s="6">
        <v>7.270527856409192</v>
      </c>
      <c r="H14" s="6">
        <f t="shared" si="0"/>
        <v>5.7044587450462476</v>
      </c>
      <c r="P14">
        <v>4.0283245681712545</v>
      </c>
      <c r="Q14" s="4">
        <f t="shared" si="1"/>
        <v>0</v>
      </c>
      <c r="S14">
        <v>4.0283245681712545</v>
      </c>
      <c r="T14" s="4">
        <f t="shared" si="2"/>
        <v>0</v>
      </c>
    </row>
    <row r="15" spans="1:20">
      <c r="A15" s="3">
        <v>1961</v>
      </c>
      <c r="B15" s="4">
        <v>3.2546291848653532</v>
      </c>
      <c r="C15" s="4">
        <f t="shared" si="3"/>
        <v>6.846272263287136</v>
      </c>
      <c r="D15" s="1">
        <f>[1]fraser!$I27/[1]fraser!$I$8</f>
        <v>0.50130298725882305</v>
      </c>
      <c r="E15" s="1">
        <f>[1]fraser!$H27</f>
        <v>0.7435739298316868</v>
      </c>
      <c r="F15" s="1">
        <f>[1]fraser!$K27/[1]fraser!$K$8</f>
        <v>0.49520679206945228</v>
      </c>
      <c r="G15" s="6">
        <v>5.9353747110043198</v>
      </c>
      <c r="H15" s="6">
        <f t="shared" si="0"/>
        <v>5.1405354978025848</v>
      </c>
      <c r="P15">
        <v>3.2546291848653532</v>
      </c>
      <c r="Q15" s="4">
        <f t="shared" si="1"/>
        <v>0</v>
      </c>
      <c r="S15">
        <v>3.2546291848653532</v>
      </c>
      <c r="T15" s="4">
        <f t="shared" si="2"/>
        <v>0</v>
      </c>
    </row>
    <row r="16" spans="1:20">
      <c r="A16" s="3">
        <v>1962</v>
      </c>
      <c r="B16" s="4">
        <v>0.93255144879381457</v>
      </c>
      <c r="C16" s="4">
        <f t="shared" si="3"/>
        <v>5.1604678603608232</v>
      </c>
      <c r="D16" s="1">
        <f>[1]fraser!$I28/[1]fraser!$I$9</f>
        <v>0.42631812509798467</v>
      </c>
      <c r="E16" s="1">
        <f>[1]fraser!$H28</f>
        <v>0.53680215992640301</v>
      </c>
      <c r="F16" s="1">
        <f>[1]fraser!$K28/[1]fraser!$K$9</f>
        <v>0.27876886319515631</v>
      </c>
      <c r="G16" s="6">
        <v>1.8466322193105382</v>
      </c>
      <c r="H16" s="6">
        <f t="shared" si="0"/>
        <v>5.3104010888662359</v>
      </c>
      <c r="P16">
        <v>0.93255144879381457</v>
      </c>
      <c r="Q16" s="4">
        <f t="shared" si="1"/>
        <v>0</v>
      </c>
      <c r="S16">
        <v>0.93255144879381457</v>
      </c>
      <c r="T16" s="4">
        <f t="shared" si="2"/>
        <v>0</v>
      </c>
    </row>
    <row r="17" spans="1:20">
      <c r="A17" s="3">
        <v>1963</v>
      </c>
      <c r="B17" s="4">
        <v>4.2451289190010701</v>
      </c>
      <c r="C17" s="4">
        <f t="shared" si="3"/>
        <v>3.1151585302078733</v>
      </c>
      <c r="D17" s="1">
        <f>[1]fraser!$I29/[1]fraser!$I$10</f>
        <v>1.1147146377316959</v>
      </c>
      <c r="E17" s="1">
        <f>[1]fraser!$H29</f>
        <v>0.59674406027920179</v>
      </c>
      <c r="F17" s="1">
        <f>[1]fraser!$K29/[1]fraser!$K$10</f>
        <v>0.73764489586524751</v>
      </c>
      <c r="G17" s="6">
        <v>7.7653001934609405</v>
      </c>
      <c r="H17" s="6">
        <f t="shared" si="0"/>
        <v>6.3691617744002693</v>
      </c>
      <c r="P17">
        <v>4.2451289190010701</v>
      </c>
      <c r="Q17" s="4">
        <f t="shared" si="1"/>
        <v>0</v>
      </c>
      <c r="S17">
        <v>4.2451289190010701</v>
      </c>
      <c r="T17" s="4">
        <f t="shared" si="2"/>
        <v>0</v>
      </c>
    </row>
    <row r="18" spans="1:20">
      <c r="A18" s="3">
        <v>1964</v>
      </c>
      <c r="B18" s="4">
        <v>2.7281914064103092</v>
      </c>
      <c r="C18" s="4">
        <f t="shared" si="3"/>
        <v>2.7901252397676366</v>
      </c>
      <c r="D18" s="1">
        <f>[1]fraser!$I30/[1]fraser!$I$7</f>
        <v>0.39531609119991451</v>
      </c>
      <c r="E18" s="1">
        <f>[1]fraser!$H30</f>
        <v>0.70206713981571744</v>
      </c>
      <c r="F18" s="1">
        <f>[1]fraser!$K30/[1]fraser!$K$7</f>
        <v>0.46119301457847239</v>
      </c>
      <c r="G18" s="6">
        <v>5.0148348674345398</v>
      </c>
      <c r="H18" s="6">
        <f t="shared" si="0"/>
        <v>10.262758351792566</v>
      </c>
      <c r="P18">
        <v>2.7281914064103092</v>
      </c>
      <c r="Q18" s="4">
        <f t="shared" si="1"/>
        <v>0</v>
      </c>
      <c r="S18">
        <v>2.7281914064103092</v>
      </c>
      <c r="T18" s="4">
        <f t="shared" si="2"/>
        <v>0</v>
      </c>
    </row>
    <row r="19" spans="1:20">
      <c r="A19" s="3">
        <v>1965</v>
      </c>
      <c r="B19" s="4">
        <v>2.5819646235770275</v>
      </c>
      <c r="C19" s="4">
        <f t="shared" si="3"/>
        <v>2.6219590994455553</v>
      </c>
      <c r="D19" s="1">
        <f>[1]fraser!$I31/[1]fraser!$I$8</f>
        <v>0.33447285190699855</v>
      </c>
      <c r="E19" s="1">
        <f>[1]fraser!$H31</f>
        <v>0.74344006030833465</v>
      </c>
      <c r="F19" s="1">
        <f>[1]fraser!$K31/[1]fraser!$K$8</f>
        <v>0.33023302682350947</v>
      </c>
      <c r="G19" s="6">
        <v>6.6148370752589258</v>
      </c>
      <c r="H19" s="6">
        <f t="shared" si="0"/>
        <v>12.950693159263611</v>
      </c>
      <c r="P19">
        <v>2.5819646235770275</v>
      </c>
      <c r="Q19" s="4">
        <f t="shared" si="1"/>
        <v>0</v>
      </c>
      <c r="S19">
        <v>2.5819646235770275</v>
      </c>
      <c r="T19" s="4">
        <f t="shared" si="2"/>
        <v>0</v>
      </c>
    </row>
    <row r="20" spans="1:20">
      <c r="A20" s="3">
        <v>1966</v>
      </c>
      <c r="B20" s="4">
        <v>3.2568706628056585</v>
      </c>
      <c r="C20" s="4">
        <f t="shared" si="3"/>
        <v>3.2030389029485162</v>
      </c>
      <c r="D20" s="1">
        <f>[1]fraser!$I32/[1]fraser!$I$9</f>
        <v>0.48654150235865756</v>
      </c>
      <c r="E20" s="1">
        <f>[1]fraser!$H32</f>
        <v>0.65329020593627773</v>
      </c>
      <c r="F20" s="1">
        <f>[1]fraser!$K32/[1]fraser!$K$9</f>
        <v>0.42504095057196839</v>
      </c>
      <c r="G20" s="6">
        <v>6.0816749614466703</v>
      </c>
      <c r="H20" s="6">
        <f t="shared" si="0"/>
        <v>14.549852778862872</v>
      </c>
      <c r="P20">
        <v>3.2568706628056585</v>
      </c>
      <c r="Q20" s="4">
        <f t="shared" si="1"/>
        <v>0</v>
      </c>
      <c r="S20">
        <v>3.2568706628056585</v>
      </c>
      <c r="T20" s="4">
        <f t="shared" si="2"/>
        <v>0</v>
      </c>
    </row>
    <row r="21" spans="1:20">
      <c r="A21" s="3">
        <v>1967</v>
      </c>
      <c r="B21" s="4">
        <v>4.1527803548837054</v>
      </c>
      <c r="C21" s="4">
        <f t="shared" si="3"/>
        <v>3.1799517619191748</v>
      </c>
      <c r="D21" s="1">
        <f>[1]fraser!$I33/[1]fraser!$I$10</f>
        <v>0.9409233467851611</v>
      </c>
      <c r="E21" s="1">
        <f>[1]fraser!$H33</f>
        <v>0.7941508775476579</v>
      </c>
      <c r="F21" s="1">
        <f>[1]fraser!$K33/[1]fraser!$K$10</f>
        <v>1.2197466538014952</v>
      </c>
      <c r="G21" s="6">
        <v>23.339686503030133</v>
      </c>
      <c r="H21" s="6">
        <f t="shared" si="0"/>
        <v>14.708811994995623</v>
      </c>
      <c r="P21">
        <v>4.1527803548837054</v>
      </c>
      <c r="Q21" s="4">
        <f t="shared" si="1"/>
        <v>0</v>
      </c>
      <c r="S21">
        <v>4.1527803548837054</v>
      </c>
      <c r="T21" s="4">
        <f t="shared" si="2"/>
        <v>0</v>
      </c>
    </row>
    <row r="22" spans="1:20">
      <c r="A22" s="3">
        <v>1968</v>
      </c>
      <c r="B22" s="4">
        <v>8.2647705742148592</v>
      </c>
      <c r="C22" s="4">
        <f t="shared" si="3"/>
        <v>4.5640965538703124</v>
      </c>
      <c r="D22" s="1">
        <f>[1]fraser!$I34/[1]fraser!$I$7</f>
        <v>0.60719582385878068</v>
      </c>
      <c r="E22" s="1">
        <f>[1]fraser!$H34</f>
        <v>0.79205787974502295</v>
      </c>
      <c r="F22" s="1">
        <f>[1]fraser!$K34/[1]fraser!$K$7</f>
        <v>0.76128610244138528</v>
      </c>
      <c r="G22" s="6">
        <v>15.766574097318715</v>
      </c>
      <c r="H22" s="6">
        <f t="shared" si="0"/>
        <v>11.880470399604732</v>
      </c>
      <c r="P22">
        <v>8.2647705742148592</v>
      </c>
      <c r="Q22" s="4">
        <f t="shared" si="1"/>
        <v>0</v>
      </c>
      <c r="S22">
        <v>8.2647705742148592</v>
      </c>
      <c r="T22" s="4">
        <f t="shared" si="2"/>
        <v>0</v>
      </c>
    </row>
    <row r="23" spans="1:20">
      <c r="A23" s="3">
        <v>1969</v>
      </c>
      <c r="B23" s="4">
        <v>5.4893969645447598</v>
      </c>
      <c r="C23" s="4">
        <f t="shared" si="3"/>
        <v>5.2909546391122459</v>
      </c>
      <c r="D23" s="1">
        <f>[1]fraser!$I35/[1]fraser!$I$8</f>
        <v>0.39876137371459336</v>
      </c>
      <c r="E23" s="1">
        <f>[1]fraser!$H35</f>
        <v>0.80297773157940799</v>
      </c>
      <c r="F23" s="1">
        <f>[1]fraser!$K35/[1]fraser!$K$8</f>
        <v>0.51267984601528993</v>
      </c>
      <c r="G23" s="6">
        <v>13.01147555365597</v>
      </c>
      <c r="H23" s="6">
        <f t="shared" si="0"/>
        <v>11.367218283857733</v>
      </c>
      <c r="P23">
        <v>5.4893969645447598</v>
      </c>
      <c r="Q23" s="4">
        <f t="shared" si="1"/>
        <v>0</v>
      </c>
      <c r="S23">
        <v>5.4893969645447598</v>
      </c>
      <c r="T23" s="4">
        <f t="shared" si="2"/>
        <v>0</v>
      </c>
    </row>
    <row r="24" spans="1:20">
      <c r="A24" s="3">
        <v>1970</v>
      </c>
      <c r="B24" s="4">
        <v>3.3982027567317195</v>
      </c>
      <c r="C24" s="4">
        <f t="shared" si="3"/>
        <v>5.326287662593761</v>
      </c>
      <c r="D24" s="1">
        <f>[1]fraser!$I36/[1]fraser!$I$9</f>
        <v>0.50476549199257525</v>
      </c>
      <c r="E24" s="1">
        <f>[1]fraser!$H36</f>
        <v>0.68431271072305111</v>
      </c>
      <c r="F24" s="1">
        <f>[1]fraser!$K36/[1]fraser!$K$9</f>
        <v>0.48429451834956322</v>
      </c>
      <c r="G24" s="6">
        <v>6.7175118259776738</v>
      </c>
      <c r="H24" s="6">
        <f t="shared" si="0"/>
        <v>12.477687300330182</v>
      </c>
      <c r="P24">
        <v>3.3982027567317195</v>
      </c>
      <c r="Q24" s="4">
        <f t="shared" si="1"/>
        <v>0</v>
      </c>
      <c r="S24">
        <v>3.3982027567317195</v>
      </c>
      <c r="T24" s="4">
        <f t="shared" si="2"/>
        <v>0</v>
      </c>
    </row>
    <row r="25" spans="1:20">
      <c r="A25" s="3">
        <v>1971</v>
      </c>
      <c r="B25" s="4">
        <v>5.566237206301512</v>
      </c>
      <c r="C25" s="4">
        <f t="shared" si="3"/>
        <v>5.6796518754482124</v>
      </c>
      <c r="D25" s="1">
        <f>[1]fraser!$I37/[1]fraser!$I$10</f>
        <v>0.50841480209059264</v>
      </c>
      <c r="E25" s="1">
        <f>[1]fraser!$H37</f>
        <v>0.90495643302175544</v>
      </c>
      <c r="F25" s="1">
        <f>[1]fraser!$K37/[1]fraser!$K$10</f>
        <v>1.4274465978196527</v>
      </c>
      <c r="G25" s="6">
        <v>12.026320121466568</v>
      </c>
      <c r="H25" s="6">
        <f t="shared" si="0"/>
        <v>12.957030943376726</v>
      </c>
      <c r="P25">
        <v>5.566237206301512</v>
      </c>
      <c r="Q25" s="4">
        <f t="shared" si="1"/>
        <v>0</v>
      </c>
      <c r="S25">
        <v>5.566237206301512</v>
      </c>
      <c r="T25" s="4">
        <f t="shared" si="2"/>
        <v>0</v>
      </c>
    </row>
    <row r="26" spans="1:20">
      <c r="A26" s="3">
        <v>1972</v>
      </c>
      <c r="B26" s="4">
        <v>5.976383457533939</v>
      </c>
      <c r="C26" s="4">
        <f t="shared" si="3"/>
        <v>5.1075550962779825</v>
      </c>
      <c r="D26" s="1">
        <f>[1]fraser!$I38/[1]fraser!$I$7</f>
        <v>0.77568388446074554</v>
      </c>
      <c r="E26" s="1">
        <f>[1]fraser!$H38</f>
        <v>0.78806219093796037</v>
      </c>
      <c r="F26" s="1">
        <f>[1]fraser!$K38/[1]fraser!$K$7</f>
        <v>0.95419672547079892</v>
      </c>
      <c r="G26" s="6">
        <v>13.713565634330722</v>
      </c>
      <c r="H26" s="6">
        <f t="shared" si="0"/>
        <v>12.403802847976017</v>
      </c>
      <c r="P26">
        <v>5.976383457533939</v>
      </c>
      <c r="Q26" s="4">
        <f t="shared" si="1"/>
        <v>0</v>
      </c>
      <c r="S26">
        <v>5.976383457533939</v>
      </c>
      <c r="T26" s="4">
        <f t="shared" si="2"/>
        <v>0</v>
      </c>
    </row>
    <row r="27" spans="1:20">
      <c r="A27" s="3">
        <v>1973</v>
      </c>
      <c r="B27" s="4">
        <v>7.3678238556374644</v>
      </c>
      <c r="C27" s="4">
        <f t="shared" si="3"/>
        <v>5.5771618190511587</v>
      </c>
      <c r="D27" s="1">
        <f>[1]fraser!$I39/[1]fraser!$I$8</f>
        <v>0.45115536556310853</v>
      </c>
      <c r="E27" s="1">
        <f>[1]fraser!$H39</f>
        <v>0.84055291011874622</v>
      </c>
      <c r="F27" s="1">
        <f>[1]fraser!$K39/[1]fraser!$K$8</f>
        <v>0.71673399930050419</v>
      </c>
      <c r="G27" s="6">
        <v>17.453351619545764</v>
      </c>
      <c r="H27" s="6">
        <f t="shared" si="0"/>
        <v>11.46330585997875</v>
      </c>
      <c r="P27">
        <v>7.3678238556374644</v>
      </c>
      <c r="Q27" s="4">
        <f t="shared" si="1"/>
        <v>0</v>
      </c>
      <c r="S27">
        <v>7.3678238556374644</v>
      </c>
      <c r="T27" s="4">
        <f t="shared" si="2"/>
        <v>0</v>
      </c>
    </row>
    <row r="28" spans="1:20">
      <c r="A28" s="3">
        <v>1974</v>
      </c>
      <c r="B28" s="4">
        <v>4.3330995108058898</v>
      </c>
      <c r="C28" s="4">
        <f t="shared" si="3"/>
        <v>5.8108860075697013</v>
      </c>
      <c r="D28" s="1">
        <f>[1]fraser!$I40/[1]fraser!$I$9</f>
        <v>0.44826695685037821</v>
      </c>
      <c r="E28" s="1">
        <f>[1]fraser!$H40</f>
        <v>0.80281551324802469</v>
      </c>
      <c r="F28" s="1">
        <f>[1]fraser!$K40/[1]fraser!$K$9</f>
        <v>0.68855870769370908</v>
      </c>
      <c r="G28" s="6">
        <v>8.634886398163852</v>
      </c>
      <c r="H28" s="6">
        <f t="shared" si="0"/>
        <v>9.7244780936040698</v>
      </c>
      <c r="P28">
        <v>4.3330995108058898</v>
      </c>
      <c r="Q28" s="4">
        <f t="shared" si="1"/>
        <v>0</v>
      </c>
      <c r="S28">
        <v>4.3330995108058898</v>
      </c>
      <c r="T28" s="4">
        <f t="shared" si="2"/>
        <v>0</v>
      </c>
    </row>
    <row r="29" spans="1:20">
      <c r="A29" s="3">
        <v>1975</v>
      </c>
      <c r="B29" s="4">
        <v>5.19290463113113</v>
      </c>
      <c r="C29" s="4">
        <f t="shared" si="3"/>
        <v>5.7175528637771063</v>
      </c>
      <c r="D29" s="1">
        <f>[1]fraser!$I41/[1]fraser!$I$10</f>
        <v>0.65052726556148721</v>
      </c>
      <c r="E29" s="1">
        <f>[1]fraser!$H41</f>
        <v>0.73753885212548687</v>
      </c>
      <c r="F29" s="1">
        <f>[1]fraser!$K41/[1]fraser!$K$10</f>
        <v>0.67217333715766958</v>
      </c>
      <c r="G29" s="6">
        <v>9.8134077398637345</v>
      </c>
      <c r="H29" s="6">
        <f t="shared" si="0"/>
        <v>10.204666032010019</v>
      </c>
      <c r="P29">
        <v>5.19290463113113</v>
      </c>
      <c r="Q29" s="4">
        <f t="shared" si="1"/>
        <v>0</v>
      </c>
      <c r="S29">
        <v>5.19290463113113</v>
      </c>
      <c r="T29" s="4">
        <f t="shared" si="2"/>
        <v>0</v>
      </c>
    </row>
    <row r="30" spans="1:20">
      <c r="A30" s="3">
        <v>1976</v>
      </c>
      <c r="B30" s="4">
        <v>5.5909469890893133</v>
      </c>
      <c r="C30" s="4">
        <f t="shared" si="3"/>
        <v>5.6211937466659494</v>
      </c>
      <c r="D30" s="1">
        <f>[1]fraser!$I42/[1]fraser!$I$7</f>
        <v>0.79656744601051699</v>
      </c>
      <c r="E30" s="1">
        <f>[1]fraser!$H42</f>
        <v>0.8168854505494505</v>
      </c>
      <c r="F30" s="1">
        <f>[1]fraser!$K42/[1]fraser!$K$7</f>
        <v>1.1341259681874212</v>
      </c>
      <c r="G30" s="6">
        <v>9.9515776823416502</v>
      </c>
      <c r="H30" s="6">
        <f t="shared" si="0"/>
        <v>11.27664446068378</v>
      </c>
      <c r="P30">
        <v>5.5909469890893133</v>
      </c>
      <c r="Q30" s="4">
        <f t="shared" si="1"/>
        <v>0</v>
      </c>
      <c r="S30">
        <v>5.5909469890893133</v>
      </c>
      <c r="T30" s="4">
        <f t="shared" si="2"/>
        <v>0</v>
      </c>
    </row>
    <row r="31" spans="1:20">
      <c r="A31" s="3">
        <v>1977</v>
      </c>
      <c r="B31" s="4">
        <v>5.3017953778264353</v>
      </c>
      <c r="C31" s="4">
        <f t="shared" si="3"/>
        <v>5.1046866272131926</v>
      </c>
      <c r="D31" s="1">
        <f>[1]fraser!$I43/[1]fraser!$I$8</f>
        <v>0.43804822771577667</v>
      </c>
      <c r="E31" s="1">
        <f>[1]fraser!$H43</f>
        <v>0.82010438768920713</v>
      </c>
      <c r="F31" s="1">
        <f>[1]fraser!$K43/[1]fraser!$K$8</f>
        <v>0.61680776639982082</v>
      </c>
      <c r="G31" s="6">
        <v>10.498040554047041</v>
      </c>
      <c r="H31" s="6">
        <f t="shared" si="0"/>
        <v>10.626697197757238</v>
      </c>
      <c r="P31">
        <v>5.3017953778264353</v>
      </c>
      <c r="Q31" s="4">
        <f t="shared" si="1"/>
        <v>0</v>
      </c>
      <c r="S31">
        <v>5.3017953778264353</v>
      </c>
      <c r="T31" s="4">
        <f t="shared" si="2"/>
        <v>0</v>
      </c>
    </row>
    <row r="32" spans="1:20">
      <c r="A32" s="3">
        <v>1978</v>
      </c>
      <c r="B32" s="4">
        <v>5.8298709259335384</v>
      </c>
      <c r="C32" s="4">
        <f t="shared" si="3"/>
        <v>5.4788794809951034</v>
      </c>
      <c r="D32" s="1">
        <f>[1]fraser!$I44/[1]fraser!$I$9</f>
        <v>0.67222400250686076</v>
      </c>
      <c r="E32" s="1">
        <f>[1]fraser!$H44</f>
        <v>0.73447729455380328</v>
      </c>
      <c r="F32" s="1">
        <f>[1]fraser!$K44/[1]fraser!$K$9</f>
        <v>0.7668127815158845</v>
      </c>
      <c r="G32" s="6">
        <v>10.555638151787649</v>
      </c>
      <c r="H32" s="6">
        <f t="shared" si="0"/>
        <v>12.728482677259578</v>
      </c>
      <c r="P32">
        <v>5.8298709259335384</v>
      </c>
      <c r="Q32" s="4">
        <f t="shared" si="1"/>
        <v>0</v>
      </c>
      <c r="S32">
        <v>5.8298709259335384</v>
      </c>
      <c r="T32" s="4">
        <f t="shared" si="2"/>
        <v>0</v>
      </c>
    </row>
    <row r="33" spans="1:20">
      <c r="A33" s="3">
        <v>1979</v>
      </c>
      <c r="B33" s="4">
        <v>6.6669502835260728</v>
      </c>
      <c r="C33" s="4">
        <f t="shared" si="3"/>
        <v>5.8473908940938397</v>
      </c>
      <c r="D33" s="1">
        <f>[1]fraser!$I45/[1]fraser!$I$10</f>
        <v>0.96663519440220946</v>
      </c>
      <c r="E33" s="1">
        <f>[1]fraser!$H45</f>
        <v>0.78455561199697543</v>
      </c>
      <c r="F33" s="1">
        <f>[1]fraser!$K45/[1]fraser!$K$10</f>
        <v>1.1972692491367622</v>
      </c>
      <c r="G33" s="6">
        <v>14.101321454558782</v>
      </c>
      <c r="H33" s="6">
        <f t="shared" si="0"/>
        <v>12.690163485034716</v>
      </c>
      <c r="P33">
        <v>6.6669502835260728</v>
      </c>
      <c r="Q33" s="4">
        <f t="shared" si="1"/>
        <v>0</v>
      </c>
      <c r="S33">
        <v>6.6669502835260728</v>
      </c>
      <c r="T33" s="4">
        <f t="shared" si="2"/>
        <v>0</v>
      </c>
    </row>
    <row r="34" spans="1:20">
      <c r="A34" s="3">
        <v>1980</v>
      </c>
      <c r="B34" s="4">
        <v>4.1134332536693181</v>
      </c>
      <c r="C34" s="4">
        <f t="shared" si="3"/>
        <v>5.4780124602388414</v>
      </c>
      <c r="D34" s="1">
        <f>[1]fraser!$I46/[1]fraser!$I$7</f>
        <v>0.84586378753578317</v>
      </c>
      <c r="E34" s="1">
        <f>[1]fraser!$H46</f>
        <v>0.72293491390135045</v>
      </c>
      <c r="F34" s="1">
        <f>[1]fraser!$K46/[1]fraser!$K$7</f>
        <v>0.82367170488591168</v>
      </c>
      <c r="G34" s="6">
        <v>7.351788630635486</v>
      </c>
      <c r="H34" s="6">
        <f t="shared" si="0"/>
        <v>10.979416924130367</v>
      </c>
      <c r="P34">
        <v>4.1134332536693181</v>
      </c>
      <c r="Q34" s="4">
        <f t="shared" si="1"/>
        <v>0</v>
      </c>
      <c r="S34">
        <v>4.1134332536693181</v>
      </c>
      <c r="T34" s="4">
        <f t="shared" si="2"/>
        <v>0</v>
      </c>
    </row>
    <row r="35" spans="1:20">
      <c r="A35" s="3">
        <v>1981</v>
      </c>
      <c r="B35" s="4">
        <v>7.5539976405290599</v>
      </c>
      <c r="C35" s="4">
        <f t="shared" si="3"/>
        <v>6.0410630259144966</v>
      </c>
      <c r="D35" s="1">
        <f>[1]fraser!$I47/[1]fraser!$I$8</f>
        <v>0.59792411946764235</v>
      </c>
      <c r="E35" s="1">
        <f>[1]fraser!$H47</f>
        <v>0.81660957558712743</v>
      </c>
      <c r="F35" s="1">
        <f>[1]fraser!$K47/[1]fraser!$K$8</f>
        <v>0.82588179654088378</v>
      </c>
      <c r="G35" s="6">
        <v>18.905182472056396</v>
      </c>
      <c r="H35" s="6">
        <f t="shared" si="0"/>
        <v>12.779628192449312</v>
      </c>
      <c r="P35">
        <v>7.5539976405290599</v>
      </c>
      <c r="Q35" s="4">
        <f t="shared" si="1"/>
        <v>0</v>
      </c>
      <c r="S35">
        <v>7.5539976405290599</v>
      </c>
      <c r="T35" s="4">
        <f t="shared" si="2"/>
        <v>0</v>
      </c>
    </row>
    <row r="36" spans="1:20">
      <c r="A36" s="3">
        <v>1982</v>
      </c>
      <c r="B36" s="4">
        <v>5.7489736573738117</v>
      </c>
      <c r="C36" s="4">
        <f t="shared" si="3"/>
        <v>6.0208387087745656</v>
      </c>
      <c r="D36" s="1">
        <f>[1]fraser!$I48/[1]fraser!$I$9</f>
        <v>1.0844986745410936</v>
      </c>
      <c r="E36" s="1">
        <f>[1]fraser!$H48</f>
        <v>0.71207630815714562</v>
      </c>
      <c r="F36" s="1">
        <f>[1]fraser!$K48/[1]fraser!$K$9</f>
        <v>1.1432191476020019</v>
      </c>
      <c r="G36" s="6">
        <v>10.4023613828882</v>
      </c>
      <c r="H36" s="6">
        <f t="shared" si="0"/>
        <v>13.205318216854764</v>
      </c>
      <c r="P36">
        <v>5.7489736573738117</v>
      </c>
      <c r="Q36" s="4">
        <f t="shared" si="1"/>
        <v>0</v>
      </c>
      <c r="S36">
        <v>5.7489736573738117</v>
      </c>
      <c r="T36" s="4">
        <f t="shared" si="2"/>
        <v>0</v>
      </c>
    </row>
    <row r="37" spans="1:20">
      <c r="A37" s="3">
        <v>1983</v>
      </c>
      <c r="B37" s="4">
        <v>3.6920580326525458</v>
      </c>
      <c r="C37" s="4">
        <f t="shared" si="3"/>
        <v>5.2771156460561848</v>
      </c>
      <c r="D37" s="1">
        <f>[1]fraser!$I49/[1]fraser!$I$10</f>
        <v>0.68170024913720406</v>
      </c>
      <c r="E37" s="1">
        <f>[1]fraser!$H49</f>
        <v>0.81474321585058995</v>
      </c>
      <c r="F37" s="1">
        <f>[1]fraser!$K49/[1]fraser!$K$10</f>
        <v>0.98193726589088648</v>
      </c>
      <c r="G37" s="6">
        <v>7.2583352109413921</v>
      </c>
      <c r="H37" s="6">
        <f t="shared" si="0"/>
        <v>12.656524264275525</v>
      </c>
      <c r="P37">
        <v>3.6920580326525458</v>
      </c>
      <c r="Q37" s="4">
        <f t="shared" si="1"/>
        <v>0</v>
      </c>
      <c r="S37">
        <v>3.6920580326525458</v>
      </c>
      <c r="T37" s="4">
        <f t="shared" si="2"/>
        <v>0</v>
      </c>
    </row>
    <row r="38" spans="1:20">
      <c r="A38" s="3">
        <v>1984</v>
      </c>
      <c r="B38" s="4">
        <v>7.8690144159692013</v>
      </c>
      <c r="C38" s="4">
        <f t="shared" si="3"/>
        <v>6.2160109366311547</v>
      </c>
      <c r="D38" s="1">
        <f>[1]fraser!$I50/[1]fraser!$I$7</f>
        <v>0.94031912273948381</v>
      </c>
      <c r="E38" s="1">
        <f>[1]fraser!$H50</f>
        <v>0.84341898444069796</v>
      </c>
      <c r="F38" s="1">
        <f>[1]fraser!$K50/[1]fraser!$K$7</f>
        <v>1.5656610818722683</v>
      </c>
      <c r="G38" s="6">
        <v>14.552633703911264</v>
      </c>
      <c r="H38" s="6">
        <f t="shared" si="0"/>
        <v>14.446916694691073</v>
      </c>
      <c r="P38">
        <v>7.8690144159692013</v>
      </c>
      <c r="Q38" s="4">
        <f t="shared" si="1"/>
        <v>0</v>
      </c>
      <c r="S38">
        <v>7.8690144159692013</v>
      </c>
      <c r="T38" s="4">
        <f t="shared" si="2"/>
        <v>0</v>
      </c>
    </row>
    <row r="39" spans="1:20">
      <c r="A39" s="3">
        <v>1985</v>
      </c>
      <c r="B39" s="4">
        <v>9.7622097631692117</v>
      </c>
      <c r="C39" s="4">
        <f t="shared" si="3"/>
        <v>6.7680639672911926</v>
      </c>
      <c r="D39" s="1">
        <f>[1]fraser!$I51/[1]fraser!$I$8</f>
        <v>0.89754842640227961</v>
      </c>
      <c r="E39" s="1">
        <f>[1]fraser!$H51</f>
        <v>0.84803008955597592</v>
      </c>
      <c r="F39" s="1">
        <f>[1]fraser!$K51/[1]fraser!$K$8</f>
        <v>1.4964112402382856</v>
      </c>
      <c r="G39" s="6">
        <v>20.607942569678201</v>
      </c>
      <c r="H39" s="6">
        <f t="shared" si="0"/>
        <v>12.816474352298229</v>
      </c>
      <c r="P39">
        <v>9.7622097631692117</v>
      </c>
      <c r="Q39" s="4">
        <f t="shared" si="1"/>
        <v>0</v>
      </c>
      <c r="S39">
        <v>9.7622097631692117</v>
      </c>
      <c r="T39" s="4">
        <f t="shared" si="2"/>
        <v>0</v>
      </c>
    </row>
    <row r="40" spans="1:20">
      <c r="A40" s="3">
        <v>1986</v>
      </c>
      <c r="B40" s="4">
        <v>4.0627159673023163</v>
      </c>
      <c r="C40" s="4">
        <f t="shared" si="3"/>
        <v>6.3464995447733195</v>
      </c>
      <c r="D40" s="1">
        <f>[1]fraser!$I52/[1]fraser!$I$9</f>
        <v>0.98979270328730318</v>
      </c>
      <c r="E40" s="1">
        <f>[1]fraser!$H52</f>
        <v>0.76818163765676972</v>
      </c>
      <c r="F40" s="1">
        <f>[1]fraser!$K52/[1]fraser!$K$9</f>
        <v>1.2980730710602375</v>
      </c>
      <c r="G40" s="6">
        <v>8.2071855725712446</v>
      </c>
      <c r="H40" s="6">
        <f t="shared" si="0"/>
        <v>11.976054174464664</v>
      </c>
      <c r="P40">
        <v>4.0627159673023163</v>
      </c>
      <c r="Q40" s="4">
        <f t="shared" si="1"/>
        <v>0</v>
      </c>
      <c r="S40">
        <v>4.0627159673023163</v>
      </c>
      <c r="T40" s="4">
        <f t="shared" si="2"/>
        <v>0</v>
      </c>
    </row>
    <row r="41" spans="1:20">
      <c r="A41" s="3">
        <v>1987</v>
      </c>
      <c r="B41" s="4">
        <v>7.6905145255803822</v>
      </c>
      <c r="C41" s="4">
        <f t="shared" si="3"/>
        <v>7.3461136680052785</v>
      </c>
      <c r="D41" s="1">
        <f>[1]fraser!$I53/[1]fraser!$I$10</f>
        <v>1.3461883824450367</v>
      </c>
      <c r="E41" s="1">
        <f>[1]fraser!$H53</f>
        <v>0.75074574658900406</v>
      </c>
      <c r="F41" s="1">
        <f>[1]fraser!$K53/[1]fraser!$K$10</f>
        <v>1.4412113405544644</v>
      </c>
      <c r="G41" s="6">
        <v>14.41990493260359</v>
      </c>
      <c r="H41" s="6">
        <f t="shared" si="0"/>
        <v>13.122710659519615</v>
      </c>
      <c r="P41">
        <v>7.6905145255803822</v>
      </c>
      <c r="Q41" s="4">
        <f t="shared" si="1"/>
        <v>0</v>
      </c>
      <c r="S41">
        <v>7.6905145255803822</v>
      </c>
      <c r="T41" s="4">
        <f t="shared" si="2"/>
        <v>0</v>
      </c>
    </row>
    <row r="42" spans="1:20">
      <c r="A42" s="3">
        <v>1988</v>
      </c>
      <c r="B42" s="4">
        <v>3.9604250585530973</v>
      </c>
      <c r="C42" s="4">
        <f t="shared" si="3"/>
        <v>6.3689663286512523</v>
      </c>
      <c r="D42" s="1">
        <f>[1]fraser!$I54/[1]fraser!$I$7</f>
        <v>1.3974782132313819</v>
      </c>
      <c r="E42" s="1">
        <f>[1]fraser!$H54</f>
        <v>0.63049984239458845</v>
      </c>
      <c r="F42" s="1">
        <f>[1]fraser!$K54/[1]fraser!$K$7</f>
        <v>0.98603427522882292</v>
      </c>
      <c r="G42" s="6">
        <v>8.0308643343398796</v>
      </c>
      <c r="H42" s="6">
        <f t="shared" si="0"/>
        <v>12.510740854798772</v>
      </c>
      <c r="P42">
        <v>3.9604250585530973</v>
      </c>
      <c r="Q42" s="4">
        <f t="shared" si="1"/>
        <v>0</v>
      </c>
      <c r="S42">
        <v>3.9604250585530973</v>
      </c>
      <c r="T42" s="4">
        <f t="shared" si="2"/>
        <v>0</v>
      </c>
    </row>
    <row r="43" spans="1:20">
      <c r="A43" s="3">
        <v>1989</v>
      </c>
      <c r="B43" s="4">
        <v>8.9985144340022476</v>
      </c>
      <c r="C43" s="4">
        <f t="shared" si="3"/>
        <v>6.1780424963595113</v>
      </c>
      <c r="D43" s="1">
        <f>[1]fraser!$I55/[1]fraser!$I$8</f>
        <v>1.3219814910207834</v>
      </c>
      <c r="E43" s="1">
        <f>[1]fraser!$H55</f>
        <v>0.83429625278511843</v>
      </c>
      <c r="F43" s="1">
        <f>[1]fraser!$K55/[1]fraser!$K$8</f>
        <v>2.0208846344102462</v>
      </c>
      <c r="G43" s="6">
        <v>17.246261858343939</v>
      </c>
      <c r="H43" s="6">
        <f t="shared" si="0"/>
        <v>12.933596414803736</v>
      </c>
      <c r="P43">
        <v>8.9985144340022476</v>
      </c>
      <c r="Q43" s="4">
        <f t="shared" si="1"/>
        <v>0</v>
      </c>
      <c r="S43">
        <v>8.9985144340022476</v>
      </c>
      <c r="T43" s="4">
        <f t="shared" si="2"/>
        <v>0</v>
      </c>
    </row>
    <row r="44" spans="1:20">
      <c r="A44" s="3">
        <v>1990</v>
      </c>
      <c r="B44" s="4">
        <v>6.1194593113836282</v>
      </c>
      <c r="C44" s="4">
        <f t="shared" si="3"/>
        <v>6.6922283323798393</v>
      </c>
      <c r="D44" s="1">
        <f>[1]fraser!$I56/[1]fraser!$I$9</f>
        <v>1.6410101116194336</v>
      </c>
      <c r="E44" s="1">
        <f>[1]fraser!$H56</f>
        <v>0.72377884124201675</v>
      </c>
      <c r="F44" s="1">
        <f>[1]fraser!$K56/[1]fraser!$K$9</f>
        <v>1.7994148765781335</v>
      </c>
      <c r="G44" s="6">
        <v>12.79381151279105</v>
      </c>
      <c r="H44" s="6">
        <f t="shared" si="0"/>
        <v>12.160403880369694</v>
      </c>
      <c r="P44">
        <v>6.1194593113836282</v>
      </c>
      <c r="Q44" s="4">
        <f t="shared" si="1"/>
        <v>0</v>
      </c>
      <c r="S44">
        <v>6.1194593113836282</v>
      </c>
      <c r="T44" s="4">
        <f t="shared" si="2"/>
        <v>0</v>
      </c>
    </row>
    <row r="45" spans="1:20">
      <c r="A45" s="3">
        <v>1991</v>
      </c>
      <c r="B45" s="4">
        <v>6.3989483129252562</v>
      </c>
      <c r="C45" s="4">
        <f t="shared" si="3"/>
        <v>6.3693367792160576</v>
      </c>
      <c r="D45" s="1">
        <f>[1]fraser!$I57/[1]fraser!$I$10</f>
        <v>2.3358345288924975</v>
      </c>
      <c r="E45" s="1">
        <f>[1]fraser!$H57</f>
        <v>0.7324967145373722</v>
      </c>
      <c r="F45" s="1">
        <f>[1]fraser!$K57/[1]fraser!$K$10</f>
        <v>2.330116455717929</v>
      </c>
      <c r="G45" s="6">
        <v>11.972025713720221</v>
      </c>
      <c r="H45" s="6">
        <f t="shared" si="0"/>
        <v>10.38515962679047</v>
      </c>
      <c r="P45">
        <v>6.3989483129252562</v>
      </c>
      <c r="Q45" s="4">
        <f t="shared" si="1"/>
        <v>0</v>
      </c>
      <c r="S45">
        <v>6.3989483129252562</v>
      </c>
      <c r="T45" s="4">
        <f t="shared" si="2"/>
        <v>0</v>
      </c>
    </row>
    <row r="46" spans="1:20">
      <c r="A46" s="3">
        <v>1992</v>
      </c>
      <c r="B46" s="4">
        <v>5.1073138510163698</v>
      </c>
      <c r="C46" s="4">
        <f t="shared" si="3"/>
        <v>6.6560589773318757</v>
      </c>
      <c r="D46" s="1">
        <f>[1]fraser!$I58/[1]fraser!$I$7</f>
        <v>1.0899724095225831</v>
      </c>
      <c r="E46" s="1">
        <f>[1]fraser!$H58</f>
        <v>0.76917483829929278</v>
      </c>
      <c r="F46" s="1">
        <f>[1]fraser!$K58/[1]fraser!$K$7</f>
        <v>1.6886402846454334</v>
      </c>
      <c r="G46" s="6">
        <v>9.7222865743597335</v>
      </c>
      <c r="H46" s="6">
        <f t="shared" si="0"/>
        <v>7.9083324727130826</v>
      </c>
      <c r="P46">
        <v>5.1073138510163698</v>
      </c>
      <c r="Q46" s="4">
        <f t="shared" si="1"/>
        <v>0</v>
      </c>
      <c r="S46">
        <v>5.1073138510163698</v>
      </c>
      <c r="T46" s="4">
        <f t="shared" si="2"/>
        <v>0</v>
      </c>
    </row>
    <row r="47" spans="1:20">
      <c r="A47" s="3">
        <v>1993</v>
      </c>
      <c r="B47" s="4">
        <v>7.4212149275774966</v>
      </c>
      <c r="C47" s="4">
        <f t="shared" si="3"/>
        <v>6.2617341007256879</v>
      </c>
      <c r="D47" s="1">
        <f>[1]fraser!$I59/[1]fraser!$I$8</f>
        <v>2.4857360123807086</v>
      </c>
      <c r="E47" s="1">
        <f>[1]fraser!$H59</f>
        <v>0.75594106578785414</v>
      </c>
      <c r="F47" s="1">
        <f>[1]fraser!$K59/[1]fraser!$K$8</f>
        <v>2.5799350375369068</v>
      </c>
      <c r="G47" s="6">
        <v>14.153491720607766</v>
      </c>
      <c r="H47" s="6">
        <f t="shared" si="0"/>
        <v>7.3629009483250547</v>
      </c>
      <c r="P47">
        <v>7.4212149275774966</v>
      </c>
      <c r="Q47" s="4">
        <f t="shared" si="1"/>
        <v>0</v>
      </c>
      <c r="S47">
        <v>7.4212149275774966</v>
      </c>
      <c r="T47" s="4">
        <f t="shared" si="2"/>
        <v>0</v>
      </c>
    </row>
    <row r="48" spans="1:20">
      <c r="A48" s="3">
        <v>1994</v>
      </c>
      <c r="B48" s="4">
        <v>2.8473519149450723</v>
      </c>
      <c r="C48" s="4">
        <f t="shared" si="3"/>
        <v>5.4437072516160487</v>
      </c>
      <c r="D48" s="1">
        <f>[1]fraser!$I60/[1]fraser!$I$9</f>
        <v>0.8465912630485205</v>
      </c>
      <c r="E48" s="1">
        <f>[1]fraser!$H60</f>
        <v>0.77334900023345177</v>
      </c>
      <c r="F48" s="1">
        <f>[1]fraser!$K60/[1]fraser!$K$9</f>
        <v>1.4155720011101305</v>
      </c>
      <c r="G48" s="6">
        <v>5.6928344984741575</v>
      </c>
      <c r="H48" s="6">
        <f t="shared" si="0"/>
        <v>5.2353599548902183</v>
      </c>
      <c r="P48">
        <v>2.8473519149450723</v>
      </c>
      <c r="Q48" s="4">
        <f t="shared" si="1"/>
        <v>0</v>
      </c>
      <c r="S48">
        <v>2.8473519149450723</v>
      </c>
      <c r="T48" s="4">
        <f t="shared" si="2"/>
        <v>0</v>
      </c>
    </row>
    <row r="49" spans="1:20">
      <c r="A49" s="3">
        <v>1995</v>
      </c>
      <c r="B49" s="4">
        <v>1.0977054975236666</v>
      </c>
      <c r="C49" s="4">
        <f t="shared" si="3"/>
        <v>4.1183965477656512</v>
      </c>
      <c r="D49" s="1">
        <f>[1]fraser!$I61/[1]fraser!$I$10</f>
        <v>1.2230916932902511</v>
      </c>
      <c r="E49" s="1">
        <f>[1]fraser!$H61</f>
        <v>0.55388273359122708</v>
      </c>
      <c r="F49" s="1">
        <f>[1]fraser!$K61/[1]fraser!$K$10</f>
        <v>0.73160117594423901</v>
      </c>
      <c r="G49" s="6">
        <v>2.0647170974106697</v>
      </c>
      <c r="H49" s="6">
        <f t="shared" si="0"/>
        <v>5.2408720578006625</v>
      </c>
      <c r="P49">
        <v>1.0977054975236666</v>
      </c>
      <c r="Q49" s="4">
        <f t="shared" si="1"/>
        <v>0</v>
      </c>
      <c r="S49">
        <v>1.0977054975236666</v>
      </c>
      <c r="T49" s="4">
        <f t="shared" si="2"/>
        <v>0</v>
      </c>
    </row>
    <row r="50" spans="1:20">
      <c r="A50" s="3">
        <v>1996</v>
      </c>
      <c r="B50" s="4">
        <v>4.2396261002904758</v>
      </c>
      <c r="C50" s="4">
        <f t="shared" si="3"/>
        <v>3.9014746100841777</v>
      </c>
      <c r="D50" s="1">
        <f>[1]fraser!$I62/[1]fraser!$I$7</f>
        <v>2.0676887920331222</v>
      </c>
      <c r="E50" s="1">
        <f>[1]fraser!$H62</f>
        <v>0.48868866279719447</v>
      </c>
      <c r="F50" s="1">
        <f>[1]fraser!$K62/[1]fraser!$K$7</f>
        <v>1.1918962542807616</v>
      </c>
      <c r="G50" s="6">
        <v>7.5405604768076246</v>
      </c>
      <c r="H50" s="6">
        <f t="shared" si="0"/>
        <v>5.7702562283702363</v>
      </c>
      <c r="P50">
        <v>4.2396261002904758</v>
      </c>
      <c r="Q50" s="4">
        <f t="shared" si="1"/>
        <v>0</v>
      </c>
      <c r="S50">
        <v>4.2396261002904758</v>
      </c>
      <c r="T50" s="4">
        <f t="shared" si="2"/>
        <v>0</v>
      </c>
    </row>
    <row r="51" spans="1:20">
      <c r="A51" s="3">
        <v>1997</v>
      </c>
      <c r="B51" s="4">
        <v>3.1824767813143064</v>
      </c>
      <c r="C51" s="4">
        <f t="shared" si="3"/>
        <v>2.8417900735183803</v>
      </c>
      <c r="D51" s="1">
        <f>[1]fraser!$I63/[1]fraser!$I$8</f>
        <v>1.8368054666281657</v>
      </c>
      <c r="E51" s="1">
        <f>[1]fraser!$H63</f>
        <v>0.69763402804834995</v>
      </c>
      <c r="F51" s="1">
        <f>[1]fraser!$K63/[1]fraser!$K$8</f>
        <v>1.7921311614744762</v>
      </c>
      <c r="G51" s="6">
        <v>5.6433277468684224</v>
      </c>
      <c r="H51" s="6">
        <f t="shared" si="0"/>
        <v>5.3247447690324048</v>
      </c>
      <c r="P51">
        <v>3.1824767813143064</v>
      </c>
      <c r="Q51" s="4">
        <f t="shared" si="1"/>
        <v>0</v>
      </c>
      <c r="S51">
        <v>3.1824767813143064</v>
      </c>
      <c r="T51" s="4">
        <f t="shared" si="2"/>
        <v>0</v>
      </c>
    </row>
    <row r="52" spans="1:20">
      <c r="A52" s="3">
        <v>1998</v>
      </c>
      <c r="B52" s="4">
        <v>2.873057250240139</v>
      </c>
      <c r="C52" s="4">
        <f t="shared" si="3"/>
        <v>2.848216407342147</v>
      </c>
      <c r="D52" s="1">
        <f>[1]fraser!$I64/[1]fraser!$I$9</f>
        <v>1.195791490872552</v>
      </c>
      <c r="E52" s="1">
        <f>[1]fraser!$H64</f>
        <v>0.28788035713943388</v>
      </c>
      <c r="F52" s="1">
        <f>[1]fraser!$K64/[1]fraser!$K$9</f>
        <v>0.89054695423752239</v>
      </c>
      <c r="G52" s="6">
        <v>5.7148829101159313</v>
      </c>
      <c r="H52" s="6">
        <f t="shared" si="0"/>
        <v>4.7729573022256488</v>
      </c>
      <c r="P52">
        <v>2.873057250240139</v>
      </c>
      <c r="Q52" s="4">
        <f t="shared" si="1"/>
        <v>0</v>
      </c>
      <c r="S52">
        <v>2.873057250240139</v>
      </c>
      <c r="T52" s="4">
        <f t="shared" si="2"/>
        <v>0</v>
      </c>
    </row>
    <row r="53" spans="1:20">
      <c r="A53" s="3">
        <v>1999</v>
      </c>
      <c r="B53" s="4">
        <v>2.0760300827655711</v>
      </c>
      <c r="C53" s="4">
        <f t="shared" si="3"/>
        <v>3.0927975536526233</v>
      </c>
      <c r="D53" s="1">
        <f>[1]fraser!$I65/[1]fraser!$I$10</f>
        <v>1.2948183801388649</v>
      </c>
      <c r="E53" s="1">
        <f>[1]fraser!$H65</f>
        <v>0.15421612517139588</v>
      </c>
      <c r="F53" s="1">
        <f>[1]fraser!$K65/[1]fraser!$K$10</f>
        <v>0.68621468451895418</v>
      </c>
      <c r="G53" s="6">
        <v>4.1822537796889687</v>
      </c>
      <c r="H53" s="6">
        <f t="shared" si="0"/>
        <v>5.0982439356451792</v>
      </c>
      <c r="P53">
        <v>2.0760300827655711</v>
      </c>
      <c r="Q53" s="4">
        <f t="shared" si="1"/>
        <v>0</v>
      </c>
      <c r="S53">
        <v>2.0760300827655711</v>
      </c>
      <c r="T53" s="4">
        <f t="shared" si="2"/>
        <v>0</v>
      </c>
    </row>
    <row r="54" spans="1:20">
      <c r="A54" s="3">
        <v>2000</v>
      </c>
      <c r="B54" s="4">
        <v>2.8277052098876547</v>
      </c>
      <c r="C54" s="4">
        <f t="shared" si="3"/>
        <v>2.7398173310519178</v>
      </c>
      <c r="D54" s="1">
        <f>[1]fraser!$I66/[1]fraser!$I$7</f>
        <v>2.3995291765457418</v>
      </c>
      <c r="E54" s="1">
        <f>[1]fraser!$H66</f>
        <v>0.47112538236983875</v>
      </c>
      <c r="F54" s="1">
        <f>[1]fraser!$K66/[1]fraser!$K$7</f>
        <v>1.3822652868453962</v>
      </c>
      <c r="G54" s="6">
        <v>5.7585146394562976</v>
      </c>
      <c r="H54" s="6">
        <f t="shared" si="0"/>
        <v>5.2034494589788345</v>
      </c>
      <c r="P54">
        <v>2.8277052098876547</v>
      </c>
      <c r="Q54" s="4">
        <f t="shared" si="1"/>
        <v>0</v>
      </c>
      <c r="S54">
        <v>2.8277052098876547</v>
      </c>
      <c r="T54" s="4">
        <f t="shared" si="2"/>
        <v>0</v>
      </c>
    </row>
    <row r="55" spans="1:20">
      <c r="A55" s="3">
        <v>2001</v>
      </c>
      <c r="B55" s="4">
        <v>1.6230771600126874</v>
      </c>
      <c r="C55" s="4">
        <f t="shared" si="3"/>
        <v>2.3499674257265131</v>
      </c>
      <c r="D55" s="1">
        <f>[1]fraser!$I67/[1]fraser!$I$8</f>
        <v>2.2708650913399406</v>
      </c>
      <c r="E55" s="1">
        <f>[1]fraser!$H67</f>
        <v>0.22302315147973079</v>
      </c>
      <c r="F55" s="1">
        <f>[1]fraser!$K67/[1]fraser!$K$8</f>
        <v>0.78694650927035859</v>
      </c>
      <c r="G55" s="6">
        <v>3.4361778796413982</v>
      </c>
      <c r="H55" s="6">
        <f t="shared" si="0"/>
        <v>4.2964547622977554</v>
      </c>
      <c r="P55">
        <v>1.6230771600126874</v>
      </c>
      <c r="Q55" s="4">
        <f t="shared" si="1"/>
        <v>0</v>
      </c>
      <c r="S55">
        <v>1.6230771600126874</v>
      </c>
      <c r="T55" s="4">
        <f t="shared" si="2"/>
        <v>0</v>
      </c>
    </row>
    <row r="56" spans="1:20">
      <c r="A56" s="3">
        <v>2002</v>
      </c>
      <c r="B56" s="4">
        <v>3.5002320660026474</v>
      </c>
      <c r="C56" s="4">
        <f t="shared" si="3"/>
        <v>2.5067611296671402</v>
      </c>
      <c r="D56" s="1">
        <f>[1]fraser!$I68/[1]fraser!$I$9</f>
        <v>2.760430567858569</v>
      </c>
      <c r="E56" s="1">
        <f>[1]fraser!$H68</f>
        <v>0.27905461662656433</v>
      </c>
      <c r="F56" s="1">
        <f>[1]fraser!$K68/[1]fraser!$K$9</f>
        <v>1.2401991224847635</v>
      </c>
      <c r="G56" s="6">
        <v>7.0160294437940509</v>
      </c>
      <c r="H56" s="6">
        <f t="shared" si="0"/>
        <v>4.1110948259055871</v>
      </c>
      <c r="P56">
        <v>3.5002320660026474</v>
      </c>
      <c r="Q56" s="4">
        <f t="shared" si="1"/>
        <v>0</v>
      </c>
      <c r="S56">
        <v>3.5002320660026474</v>
      </c>
      <c r="T56" s="4">
        <f t="shared" si="2"/>
        <v>0</v>
      </c>
    </row>
    <row r="57" spans="1:20">
      <c r="A57" s="3">
        <v>2003</v>
      </c>
      <c r="B57" s="4">
        <v>2.4030221568360428</v>
      </c>
      <c r="C57" s="4">
        <f t="shared" si="3"/>
        <v>2.588509148184758</v>
      </c>
      <c r="D57" s="1">
        <f>[1]fraser!$I69/[1]fraser!$I$10</f>
        <v>1.398407580795493</v>
      </c>
      <c r="E57" s="1">
        <f>[1]fraser!$H69</f>
        <v>0.48002786103906253</v>
      </c>
      <c r="F57" s="1">
        <f>[1]fraser!$K69/[1]fraser!$K$10</f>
        <v>0.92176679413484308</v>
      </c>
      <c r="G57" s="6">
        <v>4.6030758730235934</v>
      </c>
      <c r="H57" s="6">
        <f t="shared" si="0"/>
        <v>2.9914646668231031</v>
      </c>
      <c r="P57">
        <v>2.4030221568360428</v>
      </c>
      <c r="Q57" s="4">
        <f t="shared" si="1"/>
        <v>0</v>
      </c>
      <c r="S57">
        <v>2.4030221568360428</v>
      </c>
      <c r="T57" s="4">
        <f t="shared" si="2"/>
        <v>0</v>
      </c>
    </row>
    <row r="58" spans="1:20">
      <c r="A58" s="3">
        <v>2004</v>
      </c>
      <c r="B58" s="4">
        <v>1.5941578882532446</v>
      </c>
      <c r="C58" s="4">
        <f t="shared" si="3"/>
        <v>2.2801223177761556</v>
      </c>
      <c r="D58" s="1">
        <f>[1]fraser!$I70/[1]fraser!$I$7</f>
        <v>0.53483251882661531</v>
      </c>
      <c r="E58" s="1">
        <f>[1]fraser!$H70</f>
        <v>0.56134541698644591</v>
      </c>
      <c r="F58" s="1">
        <f>[1]fraser!$K70/[1]fraser!$K$7</f>
        <v>1.1122030336852782</v>
      </c>
      <c r="G58" s="6">
        <v>2.1305358527319784</v>
      </c>
      <c r="H58" s="6">
        <f t="shared" si="0"/>
        <v>2.0552872400056295</v>
      </c>
      <c r="P58">
        <v>1.5941578882532446</v>
      </c>
      <c r="Q58" s="4">
        <f t="shared" si="1"/>
        <v>0</v>
      </c>
      <c r="S58">
        <v>1.5941578882532446</v>
      </c>
      <c r="T58" s="4">
        <f t="shared" si="2"/>
        <v>0</v>
      </c>
    </row>
    <row r="59" spans="1:20">
      <c r="A59" s="3">
        <v>2005</v>
      </c>
      <c r="B59" s="4">
        <v>1.4095603997725219</v>
      </c>
      <c r="C59" s="4">
        <f t="shared" si="3"/>
        <v>2.226743127716114</v>
      </c>
      <c r="D59" s="1">
        <f>[1]fraser!$I71/[1]fraser!$I$8</f>
        <v>1.4290154128763541</v>
      </c>
      <c r="E59" s="1">
        <f>[1]fraser!$H71</f>
        <v>0.24990037001229176</v>
      </c>
      <c r="F59" s="1">
        <f>[1]fraser!$K71/[1]fraser!$K$8</f>
        <v>0.76867875064028257</v>
      </c>
      <c r="G59" s="6">
        <v>2.6947381340727254</v>
      </c>
      <c r="H59" s="6">
        <f t="shared" si="0"/>
        <v>1.6219719991474459</v>
      </c>
      <c r="P59">
        <v>1.4095603997725219</v>
      </c>
      <c r="Q59" s="4">
        <f t="shared" si="1"/>
        <v>0</v>
      </c>
      <c r="S59">
        <v>1.4095603997725219</v>
      </c>
      <c r="T59" s="4">
        <f t="shared" si="2"/>
        <v>0</v>
      </c>
    </row>
    <row r="60" spans="1:20">
      <c r="A60" s="3">
        <v>2006</v>
      </c>
      <c r="B60" s="4">
        <v>1.2502665148776237</v>
      </c>
      <c r="C60" s="4">
        <f t="shared" si="3"/>
        <v>1.6642517399348582</v>
      </c>
      <c r="D60" s="1">
        <f>[1]fraser!$I72/[1]fraser!$I$9</f>
        <v>1.2614020208317078</v>
      </c>
      <c r="E60" s="1">
        <f>[1]fraser!$H72</f>
        <v>0.41855375157580915</v>
      </c>
      <c r="F60" s="1">
        <f>[1]fraser!$K72/[1]fraser!$K$9</f>
        <v>1.0628139926617253</v>
      </c>
      <c r="G60" s="6">
        <v>2.5375088074641146</v>
      </c>
      <c r="H60" s="6">
        <f t="shared" si="0"/>
        <v>1.2643832875056862</v>
      </c>
      <c r="P60">
        <v>1.2502665148776237</v>
      </c>
      <c r="Q60" s="4">
        <f t="shared" si="1"/>
        <v>0</v>
      </c>
      <c r="S60">
        <v>1.2502665148776237</v>
      </c>
      <c r="T60" s="4">
        <f t="shared" si="2"/>
        <v>0</v>
      </c>
    </row>
    <row r="61" spans="1:20">
      <c r="A61" s="3">
        <v>2007</v>
      </c>
      <c r="B61" s="4">
        <v>0.58550380687112558</v>
      </c>
      <c r="C61" s="4">
        <f t="shared" si="3"/>
        <v>1.2098721524436289</v>
      </c>
      <c r="D61" s="1">
        <f>[1]fraser!$I73/[1]fraser!$I$10</f>
        <v>0.62826801450718317</v>
      </c>
      <c r="E61" s="1">
        <f>[1]fraser!$H73</f>
        <v>0.24770128088806184</v>
      </c>
      <c r="F61" s="1">
        <f>[1]fraser!$K73/[1]fraser!$K$10</f>
        <v>0.28424913482594993</v>
      </c>
      <c r="G61" s="6">
        <v>0.85836616575369862</v>
      </c>
      <c r="H61" s="6">
        <f t="shared" si="0"/>
        <v>0.62782052752647199</v>
      </c>
      <c r="P61">
        <v>0.58550380687112558</v>
      </c>
      <c r="Q61" s="4">
        <f t="shared" si="1"/>
        <v>0</v>
      </c>
      <c r="S61">
        <v>0.58550380687112558</v>
      </c>
      <c r="T61" s="4">
        <f t="shared" si="2"/>
        <v>0</v>
      </c>
    </row>
    <row r="62" spans="1:20">
      <c r="A62" s="3">
        <v>2008</v>
      </c>
      <c r="B62" s="4">
        <v>3.5849503643509348</v>
      </c>
      <c r="C62" s="4">
        <f t="shared" si="3"/>
        <v>1.7075702714680516</v>
      </c>
      <c r="D62" s="1">
        <f>[1]fraser!$I74/[1]fraser!$I$7</f>
        <v>0.83162221428436423</v>
      </c>
      <c r="E62" s="1">
        <f>[1]fraser!$H74</f>
        <v>0.32645022996407902</v>
      </c>
      <c r="F62" s="1">
        <f>[1]fraser!$K74/[1]fraser!$K$7</f>
        <v>0.46589764591645294</v>
      </c>
      <c r="G62" s="6">
        <v>0.39727488929924532</v>
      </c>
      <c r="H62" s="6">
        <f t="shared" si="0"/>
        <v>0.39727488929924532</v>
      </c>
      <c r="P62">
        <v>3.0545066956511757</v>
      </c>
      <c r="Q62" s="4">
        <f t="shared" si="1"/>
        <v>-0.53044366869975912</v>
      </c>
      <c r="S62">
        <v>3.5849503643509348</v>
      </c>
      <c r="T62" s="4">
        <f t="shared" si="2"/>
        <v>0</v>
      </c>
    </row>
    <row r="63" spans="1:20">
      <c r="A63" s="7">
        <v>2009</v>
      </c>
      <c r="B63" s="4">
        <v>0.40357842070378297</v>
      </c>
      <c r="C63" s="4">
        <f t="shared" si="3"/>
        <v>1.4560747767008668</v>
      </c>
      <c r="D63" s="1">
        <f>[2]fraser!$I$75/[2]fraser!$I$8</f>
        <v>0.47079642981264497</v>
      </c>
      <c r="E63" s="1">
        <f>[3]ER!$I$77</f>
        <v>8.5322528884491003E-2</v>
      </c>
      <c r="F63" s="1">
        <f>[2]fraser!$K$75/[2]fraser!$K$8</f>
        <v>0.16730953924436115</v>
      </c>
      <c r="G63" s="6"/>
      <c r="H63" s="6"/>
      <c r="S63">
        <v>0.40357842070378297</v>
      </c>
      <c r="T63" s="4">
        <f t="shared" si="2"/>
        <v>0</v>
      </c>
    </row>
    <row r="64" spans="1:20">
      <c r="A64" s="7">
        <v>2010</v>
      </c>
      <c r="B64" s="4">
        <v>6.5239495722804932</v>
      </c>
      <c r="C64" s="4">
        <f t="shared" si="3"/>
        <v>2.7744955410515839</v>
      </c>
      <c r="F64" s="1"/>
      <c r="G64" s="6"/>
      <c r="H64" s="6"/>
      <c r="S64">
        <v>6.5239495722804932</v>
      </c>
      <c r="T64" s="4">
        <f t="shared" si="2"/>
        <v>0</v>
      </c>
    </row>
    <row r="65" spans="1:20">
      <c r="A65" s="7">
        <v>2011</v>
      </c>
      <c r="B65" s="4">
        <v>3.6592633884941539</v>
      </c>
      <c r="C65" s="4">
        <f t="shared" si="3"/>
        <v>3.5429354364573413</v>
      </c>
      <c r="F65" s="1"/>
      <c r="G65" s="6" t="s">
        <v>16</v>
      </c>
      <c r="H65" s="6"/>
      <c r="S65">
        <v>3.6592633884941539</v>
      </c>
      <c r="T65" s="4">
        <f t="shared" si="2"/>
        <v>0</v>
      </c>
    </row>
    <row r="66" spans="1:20">
      <c r="F66" s="1"/>
      <c r="G66" s="6"/>
      <c r="H66" s="6"/>
    </row>
    <row r="67" spans="1:20">
      <c r="F67" s="1"/>
      <c r="G67" s="6"/>
      <c r="H67" s="6"/>
    </row>
    <row r="68" spans="1:20">
      <c r="F68" s="1"/>
      <c r="G68" s="6"/>
      <c r="H68" s="6"/>
    </row>
    <row r="69" spans="1:20">
      <c r="F69" s="1"/>
      <c r="G69" s="1"/>
      <c r="H69" s="1"/>
    </row>
  </sheetData>
  <sheetProtection password="9689" sheet="1" objects="1" scenarios="1"/>
  <pageMargins left="1.22" right="0.7" top="0.65" bottom="0.36" header="0.3" footer="0.16"/>
  <pageSetup orientation="portrait" r:id="rId1"/>
  <drawing r:id="rId2"/>
</worksheet>
</file>

<file path=xl/worksheets/sheet2.xml><?xml version="1.0" encoding="utf-8"?>
<worksheet xmlns="http://schemas.openxmlformats.org/spreadsheetml/2006/main" xmlns:r="http://schemas.openxmlformats.org/officeDocument/2006/relationships">
  <dimension ref="A1:Q69"/>
  <sheetViews>
    <sheetView topLeftCell="A5" workbookViewId="0">
      <selection activeCell="F14" sqref="F14"/>
    </sheetView>
  </sheetViews>
  <sheetFormatPr defaultRowHeight="14.25"/>
  <cols>
    <col min="2" max="2" width="10" bestFit="1" customWidth="1"/>
    <col min="3" max="3" width="9.375" bestFit="1" customWidth="1"/>
    <col min="4" max="5" width="9" style="1"/>
  </cols>
  <sheetData>
    <row r="1" spans="1:17">
      <c r="A1" t="s">
        <v>0</v>
      </c>
      <c r="J1">
        <v>1</v>
      </c>
      <c r="K1">
        <v>2</v>
      </c>
      <c r="L1">
        <v>3</v>
      </c>
    </row>
    <row r="2" spans="1:17">
      <c r="C2" t="s">
        <v>1</v>
      </c>
      <c r="D2" s="1" t="s">
        <v>2</v>
      </c>
      <c r="F2" s="1" t="s">
        <v>2</v>
      </c>
      <c r="G2" s="1"/>
      <c r="H2" s="1"/>
      <c r="J2">
        <f>EXP(J1)</f>
        <v>2.7182818284590451</v>
      </c>
      <c r="K2">
        <f>EXP(K1)</f>
        <v>7.3890560989306504</v>
      </c>
      <c r="L2">
        <f>EXP(L1)</f>
        <v>20.085536923187668</v>
      </c>
      <c r="O2" t="s">
        <v>3</v>
      </c>
    </row>
    <row r="3" spans="1:17">
      <c r="B3" t="s">
        <v>4</v>
      </c>
      <c r="C3" t="s">
        <v>4</v>
      </c>
      <c r="D3" s="1" t="s">
        <v>5</v>
      </c>
      <c r="F3" s="1" t="s">
        <v>6</v>
      </c>
      <c r="G3" s="1"/>
      <c r="H3" s="1"/>
    </row>
    <row r="4" spans="1:17" ht="20.25">
      <c r="A4" t="s">
        <v>7</v>
      </c>
      <c r="B4" t="s">
        <v>8</v>
      </c>
      <c r="C4" t="s">
        <v>8</v>
      </c>
      <c r="D4" s="1" t="s">
        <v>9</v>
      </c>
      <c r="E4" s="1" t="s">
        <v>10</v>
      </c>
      <c r="F4" s="1" t="s">
        <v>9</v>
      </c>
      <c r="G4" s="1"/>
      <c r="H4" s="1"/>
      <c r="K4" s="2" t="s">
        <v>11</v>
      </c>
    </row>
    <row r="5" spans="1:17">
      <c r="A5" t="s">
        <v>12</v>
      </c>
      <c r="B5" t="s">
        <v>13</v>
      </c>
      <c r="C5" t="s">
        <v>13</v>
      </c>
      <c r="D5" s="1" t="s">
        <v>14</v>
      </c>
      <c r="E5" s="1" t="s">
        <v>15</v>
      </c>
      <c r="F5" s="1" t="s">
        <v>14</v>
      </c>
      <c r="G5" s="1"/>
      <c r="H5" s="1"/>
    </row>
    <row r="6" spans="1:17">
      <c r="A6" s="3">
        <v>1952</v>
      </c>
      <c r="B6" s="4">
        <v>3.242923749382725</v>
      </c>
      <c r="C6" s="5"/>
      <c r="D6" s="1">
        <f>[1]fraser!$I18/[1]fraser!$I$7</f>
        <v>0.80932010433554347</v>
      </c>
      <c r="E6" s="1">
        <f>[1]fraser!$H18</f>
        <v>0.74168839327272673</v>
      </c>
      <c r="F6" s="1">
        <f>[1]fraser!$K18/[1]fraser!$K$7</f>
        <v>0.81684189029349008</v>
      </c>
      <c r="G6" s="6">
        <v>6.00340811421166</v>
      </c>
      <c r="H6" s="6">
        <f>AVERAGE(G6:G9)</f>
        <v>10.592867734874881</v>
      </c>
      <c r="P6">
        <v>3.242923749382725</v>
      </c>
      <c r="Q6" s="4">
        <f>P6-B6</f>
        <v>0</v>
      </c>
    </row>
    <row r="7" spans="1:17">
      <c r="A7" s="3">
        <v>1953</v>
      </c>
      <c r="B7" s="4">
        <v>4.3441255518091051</v>
      </c>
      <c r="C7" s="4"/>
      <c r="D7" s="1">
        <f>[1]fraser!$I19/[1]fraser!$I$8</f>
        <v>0.4574460659794708</v>
      </c>
      <c r="E7" s="1">
        <f>[1]fraser!$H19</f>
        <v>0.79352579511473764</v>
      </c>
      <c r="F7" s="1">
        <f>[1]fraser!$K19/[1]fraser!$K$8</f>
        <v>0.5612063436117708</v>
      </c>
      <c r="G7" s="6">
        <v>11.881282401271426</v>
      </c>
      <c r="H7" s="6">
        <f t="shared" ref="H7:H62" si="0">AVERAGE(G7:G10)</f>
        <v>10.83110851814304</v>
      </c>
      <c r="P7">
        <v>4.3441255518091051</v>
      </c>
      <c r="Q7" s="4">
        <f t="shared" ref="Q7:Q62" si="1">P7-B7</f>
        <v>0</v>
      </c>
    </row>
    <row r="8" spans="1:17">
      <c r="A8" s="3">
        <v>1954</v>
      </c>
      <c r="B8" s="4">
        <v>6.8277079083606891</v>
      </c>
      <c r="C8" s="4"/>
      <c r="D8" s="1">
        <f>[1]fraser!$I20/[1]fraser!$I$9</f>
        <v>0.65351022251809809</v>
      </c>
      <c r="E8" s="1">
        <f>[1]fraser!$H20</f>
        <v>0.79822535025575037</v>
      </c>
      <c r="F8" s="1">
        <f>[1]fraser!$K20/[1]fraser!$K$9</f>
        <v>0.98098592372397275</v>
      </c>
      <c r="G8" s="6">
        <v>14.822247444800107</v>
      </c>
      <c r="H8" s="6">
        <f t="shared" si="0"/>
        <v>10.697327646089155</v>
      </c>
      <c r="P8">
        <v>6.8277079083606891</v>
      </c>
      <c r="Q8" s="4">
        <f t="shared" si="1"/>
        <v>0</v>
      </c>
    </row>
    <row r="9" spans="1:17">
      <c r="A9" s="3">
        <v>1955</v>
      </c>
      <c r="B9" s="4">
        <v>5.1735453708421604</v>
      </c>
      <c r="C9" s="4">
        <f>AVERAGE(B6:B9)</f>
        <v>4.8970756450986697</v>
      </c>
      <c r="D9" s="1">
        <f>[1]fraser!$I21/[1]fraser!$I$10</f>
        <v>0.25535438089379547</v>
      </c>
      <c r="E9" s="1">
        <f>[1]fraser!$H21</f>
        <v>0.85529556419135233</v>
      </c>
      <c r="F9" s="1">
        <f>[1]fraser!$K21/[1]fraser!$K$10</f>
        <v>0.50229763853572229</v>
      </c>
      <c r="G9" s="6">
        <v>9.6645329792163306</v>
      </c>
      <c r="H9" s="6">
        <f t="shared" si="0"/>
        <v>10.674912283803614</v>
      </c>
      <c r="P9">
        <v>5.1735453708421604</v>
      </c>
      <c r="Q9" s="4">
        <f t="shared" si="1"/>
        <v>0</v>
      </c>
    </row>
    <row r="10" spans="1:17">
      <c r="A10" s="3">
        <v>1956</v>
      </c>
      <c r="B10" s="4">
        <v>3.315459496404634</v>
      </c>
      <c r="C10" s="4">
        <f t="shared" ref="C10:C62" si="2">AVERAGE(B7:B10)</f>
        <v>4.915209581854147</v>
      </c>
      <c r="D10" s="1">
        <f>[1]fraser!$I22/[1]fraser!$I$7</f>
        <v>0.87539835272979294</v>
      </c>
      <c r="E10" s="1">
        <f>[1]fraser!$H22</f>
        <v>0.69602081681493244</v>
      </c>
      <c r="F10" s="1">
        <f>[1]fraser!$K22/[1]fraser!$K$7</f>
        <v>0.75079863605248498</v>
      </c>
      <c r="G10" s="6">
        <v>6.9563712472842916</v>
      </c>
      <c r="H10" s="6">
        <f t="shared" si="0"/>
        <v>13.687631721967652</v>
      </c>
      <c r="P10">
        <v>3.315459496404634</v>
      </c>
      <c r="Q10" s="4">
        <f t="shared" si="1"/>
        <v>0</v>
      </c>
    </row>
    <row r="11" spans="1:17">
      <c r="A11" s="3">
        <v>1957</v>
      </c>
      <c r="B11" s="4">
        <v>4.2064110473765801</v>
      </c>
      <c r="C11" s="4">
        <f t="shared" si="2"/>
        <v>4.8807809557460153</v>
      </c>
      <c r="D11" s="1">
        <f>[1]fraser!$I23/[1]fraser!$I$8</f>
        <v>0.57893710774535467</v>
      </c>
      <c r="E11" s="1">
        <f>[1]fraser!$H23</f>
        <v>0.70449292472072189</v>
      </c>
      <c r="F11" s="1">
        <f>[1]fraser!$K23/[1]fraser!$K$8</f>
        <v>0.49626309566821214</v>
      </c>
      <c r="G11" s="6">
        <v>11.346158913055891</v>
      </c>
      <c r="H11" s="6">
        <f t="shared" si="0"/>
        <v>13.766170874248875</v>
      </c>
      <c r="P11">
        <v>4.2064110473765801</v>
      </c>
      <c r="Q11" s="4">
        <f t="shared" si="1"/>
        <v>0</v>
      </c>
    </row>
    <row r="12" spans="1:17">
      <c r="A12" s="3">
        <v>1958</v>
      </c>
      <c r="B12" s="4">
        <v>7.675769060499066</v>
      </c>
      <c r="C12" s="4">
        <f t="shared" si="2"/>
        <v>5.0927962437806098</v>
      </c>
      <c r="D12" s="1">
        <f>[1]fraser!$I24/[1]fraser!$I$9</f>
        <v>1.0288568666162663</v>
      </c>
      <c r="E12" s="1">
        <f>[1]fraser!$H24</f>
        <v>0.79466700832882087</v>
      </c>
      <c r="F12" s="1">
        <f>[1]fraser!$K24/[1]fraser!$K$9</f>
        <v>1.5256990892152307</v>
      </c>
      <c r="G12" s="6">
        <v>14.732585995657947</v>
      </c>
      <c r="H12" s="6">
        <f t="shared" si="0"/>
        <v>12.413474823735983</v>
      </c>
      <c r="P12">
        <v>7.675769060499066</v>
      </c>
      <c r="Q12" s="4">
        <f t="shared" si="1"/>
        <v>0</v>
      </c>
    </row>
    <row r="13" spans="1:17">
      <c r="A13" s="3">
        <v>1959</v>
      </c>
      <c r="B13" s="4">
        <v>12.42636623961287</v>
      </c>
      <c r="C13" s="4">
        <f t="shared" si="2"/>
        <v>6.9060014609732878</v>
      </c>
      <c r="D13" s="1">
        <f>[1]fraser!$I25/[1]fraser!$I$10</f>
        <v>0.65512154332852757</v>
      </c>
      <c r="E13" s="1">
        <f>[1]fraser!$H25</f>
        <v>0.79819071227076255</v>
      </c>
      <c r="F13" s="1">
        <f>[1]fraser!$K25/[1]fraser!$K$10</f>
        <v>0.86632477609618397</v>
      </c>
      <c r="G13" s="6">
        <v>21.715410731872478</v>
      </c>
      <c r="H13" s="6">
        <f t="shared" si="0"/>
        <v>9.1919863796491317</v>
      </c>
      <c r="P13">
        <v>12.42636623961287</v>
      </c>
      <c r="Q13" s="4">
        <f t="shared" si="1"/>
        <v>0</v>
      </c>
    </row>
    <row r="14" spans="1:17">
      <c r="A14" s="3">
        <v>1960</v>
      </c>
      <c r="B14" s="4">
        <v>4.0283245681712545</v>
      </c>
      <c r="C14" s="4">
        <f t="shared" si="2"/>
        <v>7.0842177289149424</v>
      </c>
      <c r="D14" s="1">
        <f>[1]fraser!$I26/[1]fraser!$I$7</f>
        <v>0.63321206268562991</v>
      </c>
      <c r="E14" s="1">
        <f>[1]fraser!$H26</f>
        <v>0.81157468729166238</v>
      </c>
      <c r="F14" s="1">
        <f>[1]fraser!$K26/[1]fraser!$K$7</f>
        <v>0.90528809561562396</v>
      </c>
      <c r="G14" s="6">
        <v>7.270527856409192</v>
      </c>
      <c r="H14" s="6">
        <f t="shared" si="0"/>
        <v>5.7044587450462476</v>
      </c>
      <c r="P14">
        <v>4.0283245681712545</v>
      </c>
      <c r="Q14" s="4">
        <f t="shared" si="1"/>
        <v>0</v>
      </c>
    </row>
    <row r="15" spans="1:17">
      <c r="A15" s="3">
        <v>1961</v>
      </c>
      <c r="B15" s="4">
        <v>3.2546291848653532</v>
      </c>
      <c r="C15" s="4">
        <f t="shared" si="2"/>
        <v>6.846272263287136</v>
      </c>
      <c r="D15" s="1">
        <f>[1]fraser!$I27/[1]fraser!$I$8</f>
        <v>0.50130298725882305</v>
      </c>
      <c r="E15" s="1">
        <f>[1]fraser!$H27</f>
        <v>0.7435739298316868</v>
      </c>
      <c r="F15" s="1">
        <f>[1]fraser!$K27/[1]fraser!$K$8</f>
        <v>0.49520679206945228</v>
      </c>
      <c r="G15" s="6">
        <v>5.9353747110043198</v>
      </c>
      <c r="H15" s="6">
        <f t="shared" si="0"/>
        <v>5.1405354978025848</v>
      </c>
      <c r="P15">
        <v>3.2546291848653532</v>
      </c>
      <c r="Q15" s="4">
        <f t="shared" si="1"/>
        <v>0</v>
      </c>
    </row>
    <row r="16" spans="1:17">
      <c r="A16" s="3">
        <v>1962</v>
      </c>
      <c r="B16" s="4">
        <v>0.93255144879381457</v>
      </c>
      <c r="C16" s="4">
        <f t="shared" si="2"/>
        <v>5.1604678603608232</v>
      </c>
      <c r="D16" s="1">
        <f>[1]fraser!$I28/[1]fraser!$I$9</f>
        <v>0.42631812509798467</v>
      </c>
      <c r="E16" s="1">
        <f>[1]fraser!$H28</f>
        <v>0.53680215992640301</v>
      </c>
      <c r="F16" s="1">
        <f>[1]fraser!$K28/[1]fraser!$K$9</f>
        <v>0.27876886319515631</v>
      </c>
      <c r="G16" s="6">
        <v>1.8466322193105382</v>
      </c>
      <c r="H16" s="6">
        <f t="shared" si="0"/>
        <v>5.3104010888662359</v>
      </c>
      <c r="P16">
        <v>0.93255144879381457</v>
      </c>
      <c r="Q16" s="4">
        <f t="shared" si="1"/>
        <v>0</v>
      </c>
    </row>
    <row r="17" spans="1:17">
      <c r="A17" s="3">
        <v>1963</v>
      </c>
      <c r="B17" s="4">
        <v>4.2451289190010701</v>
      </c>
      <c r="C17" s="4">
        <f t="shared" si="2"/>
        <v>3.1151585302078733</v>
      </c>
      <c r="D17" s="1">
        <f>[1]fraser!$I29/[1]fraser!$I$10</f>
        <v>1.1147146377316959</v>
      </c>
      <c r="E17" s="1">
        <f>[1]fraser!$H29</f>
        <v>0.59674406027920179</v>
      </c>
      <c r="F17" s="1">
        <f>[1]fraser!$K29/[1]fraser!$K$10</f>
        <v>0.73764489586524751</v>
      </c>
      <c r="G17" s="6">
        <v>7.7653001934609405</v>
      </c>
      <c r="H17" s="6">
        <f t="shared" si="0"/>
        <v>6.3691617744002693</v>
      </c>
      <c r="P17">
        <v>4.2451289190010701</v>
      </c>
      <c r="Q17" s="4">
        <f t="shared" si="1"/>
        <v>0</v>
      </c>
    </row>
    <row r="18" spans="1:17">
      <c r="A18" s="3">
        <v>1964</v>
      </c>
      <c r="B18" s="4">
        <v>2.7281914064103092</v>
      </c>
      <c r="C18" s="4">
        <f t="shared" si="2"/>
        <v>2.7901252397676366</v>
      </c>
      <c r="D18" s="1">
        <f>[1]fraser!$I30/[1]fraser!$I$7</f>
        <v>0.39531609119991451</v>
      </c>
      <c r="E18" s="1">
        <f>[1]fraser!$H30</f>
        <v>0.70206713981571744</v>
      </c>
      <c r="F18" s="1">
        <f>[1]fraser!$K30/[1]fraser!$K$7</f>
        <v>0.46119301457847239</v>
      </c>
      <c r="G18" s="6">
        <v>5.0148348674345398</v>
      </c>
      <c r="H18" s="6">
        <f t="shared" si="0"/>
        <v>10.262758351792566</v>
      </c>
      <c r="P18">
        <v>2.7281914064103092</v>
      </c>
      <c r="Q18" s="4">
        <f t="shared" si="1"/>
        <v>0</v>
      </c>
    </row>
    <row r="19" spans="1:17">
      <c r="A19" s="3">
        <v>1965</v>
      </c>
      <c r="B19" s="4">
        <v>2.5819646235770275</v>
      </c>
      <c r="C19" s="4">
        <f t="shared" si="2"/>
        <v>2.6219590994455553</v>
      </c>
      <c r="D19" s="1">
        <f>[1]fraser!$I31/[1]fraser!$I$8</f>
        <v>0.33447285190699855</v>
      </c>
      <c r="E19" s="1">
        <f>[1]fraser!$H31</f>
        <v>0.74344006030833465</v>
      </c>
      <c r="F19" s="1">
        <f>[1]fraser!$K31/[1]fraser!$K$8</f>
        <v>0.33023302682350947</v>
      </c>
      <c r="G19" s="6">
        <v>6.6148370752589258</v>
      </c>
      <c r="H19" s="6">
        <f t="shared" si="0"/>
        <v>12.950693159263611</v>
      </c>
      <c r="P19">
        <v>2.5819646235770275</v>
      </c>
      <c r="Q19" s="4">
        <f t="shared" si="1"/>
        <v>0</v>
      </c>
    </row>
    <row r="20" spans="1:17">
      <c r="A20" s="3">
        <v>1966</v>
      </c>
      <c r="B20" s="4">
        <v>3.2568706628056585</v>
      </c>
      <c r="C20" s="4">
        <f t="shared" si="2"/>
        <v>3.2030389029485162</v>
      </c>
      <c r="D20" s="1">
        <f>[1]fraser!$I32/[1]fraser!$I$9</f>
        <v>0.48654150235865756</v>
      </c>
      <c r="E20" s="1">
        <f>[1]fraser!$H32</f>
        <v>0.65329020593627773</v>
      </c>
      <c r="F20" s="1">
        <f>[1]fraser!$K32/[1]fraser!$K$9</f>
        <v>0.42504095057196839</v>
      </c>
      <c r="G20" s="6">
        <v>6.0816749614466703</v>
      </c>
      <c r="H20" s="6">
        <f t="shared" si="0"/>
        <v>14.549852778862872</v>
      </c>
      <c r="P20">
        <v>3.2568706628056585</v>
      </c>
      <c r="Q20" s="4">
        <f t="shared" si="1"/>
        <v>0</v>
      </c>
    </row>
    <row r="21" spans="1:17">
      <c r="A21" s="3">
        <v>1967</v>
      </c>
      <c r="B21" s="4">
        <v>4.1527803548837054</v>
      </c>
      <c r="C21" s="4">
        <f t="shared" si="2"/>
        <v>3.1799517619191748</v>
      </c>
      <c r="D21" s="1">
        <f>[1]fraser!$I33/[1]fraser!$I$10</f>
        <v>0.9409233467851611</v>
      </c>
      <c r="E21" s="1">
        <f>[1]fraser!$H33</f>
        <v>0.7941508775476579</v>
      </c>
      <c r="F21" s="1">
        <f>[1]fraser!$K33/[1]fraser!$K$10</f>
        <v>1.2197466538014952</v>
      </c>
      <c r="G21" s="6">
        <v>23.339686503030133</v>
      </c>
      <c r="H21" s="6">
        <f t="shared" si="0"/>
        <v>14.708811994995623</v>
      </c>
      <c r="P21">
        <v>4.1527803548837054</v>
      </c>
      <c r="Q21" s="4">
        <f t="shared" si="1"/>
        <v>0</v>
      </c>
    </row>
    <row r="22" spans="1:17">
      <c r="A22" s="3">
        <v>1968</v>
      </c>
      <c r="B22" s="4">
        <v>8.2647705742148592</v>
      </c>
      <c r="C22" s="4">
        <f t="shared" si="2"/>
        <v>4.5640965538703124</v>
      </c>
      <c r="D22" s="1">
        <f>[1]fraser!$I34/[1]fraser!$I$7</f>
        <v>0.60719582385878068</v>
      </c>
      <c r="E22" s="1">
        <f>[1]fraser!$H34</f>
        <v>0.79205787974502295</v>
      </c>
      <c r="F22" s="1">
        <f>[1]fraser!$K34/[1]fraser!$K$7</f>
        <v>0.76128610244138528</v>
      </c>
      <c r="G22" s="6">
        <v>15.766574097318715</v>
      </c>
      <c r="H22" s="6">
        <f t="shared" si="0"/>
        <v>11.880470399604732</v>
      </c>
      <c r="P22">
        <v>8.2647705742148592</v>
      </c>
      <c r="Q22" s="4">
        <f t="shared" si="1"/>
        <v>0</v>
      </c>
    </row>
    <row r="23" spans="1:17">
      <c r="A23" s="3">
        <v>1969</v>
      </c>
      <c r="B23" s="4">
        <v>5.4893969645447598</v>
      </c>
      <c r="C23" s="4">
        <f t="shared" si="2"/>
        <v>5.2909546391122459</v>
      </c>
      <c r="D23" s="1">
        <f>[1]fraser!$I35/[1]fraser!$I$8</f>
        <v>0.39876137371459336</v>
      </c>
      <c r="E23" s="1">
        <f>[1]fraser!$H35</f>
        <v>0.80297773157940799</v>
      </c>
      <c r="F23" s="1">
        <f>[1]fraser!$K35/[1]fraser!$K$8</f>
        <v>0.51267984601528993</v>
      </c>
      <c r="G23" s="6">
        <v>13.01147555365597</v>
      </c>
      <c r="H23" s="6">
        <f t="shared" si="0"/>
        <v>11.367218283857733</v>
      </c>
      <c r="P23">
        <v>5.4893969645447598</v>
      </c>
      <c r="Q23" s="4">
        <f t="shared" si="1"/>
        <v>0</v>
      </c>
    </row>
    <row r="24" spans="1:17">
      <c r="A24" s="3">
        <v>1970</v>
      </c>
      <c r="B24" s="4">
        <v>3.3982027567317195</v>
      </c>
      <c r="C24" s="4">
        <f t="shared" si="2"/>
        <v>5.326287662593761</v>
      </c>
      <c r="D24" s="1">
        <f>[1]fraser!$I36/[1]fraser!$I$9</f>
        <v>0.50476549199257525</v>
      </c>
      <c r="E24" s="1">
        <f>[1]fraser!$H36</f>
        <v>0.68431271072305111</v>
      </c>
      <c r="F24" s="1">
        <f>[1]fraser!$K36/[1]fraser!$K$9</f>
        <v>0.48429451834956322</v>
      </c>
      <c r="G24" s="6">
        <v>6.7175118259776738</v>
      </c>
      <c r="H24" s="6">
        <f t="shared" si="0"/>
        <v>12.477687300330182</v>
      </c>
      <c r="P24">
        <v>3.3982027567317195</v>
      </c>
      <c r="Q24" s="4">
        <f t="shared" si="1"/>
        <v>0</v>
      </c>
    </row>
    <row r="25" spans="1:17">
      <c r="A25" s="3">
        <v>1971</v>
      </c>
      <c r="B25" s="4">
        <v>5.566237206301512</v>
      </c>
      <c r="C25" s="4">
        <f t="shared" si="2"/>
        <v>5.6796518754482124</v>
      </c>
      <c r="D25" s="1">
        <f>[1]fraser!$I37/[1]fraser!$I$10</f>
        <v>0.50841480209059264</v>
      </c>
      <c r="E25" s="1">
        <f>[1]fraser!$H37</f>
        <v>0.90495643302175544</v>
      </c>
      <c r="F25" s="1">
        <f>[1]fraser!$K37/[1]fraser!$K$10</f>
        <v>1.4274465978196527</v>
      </c>
      <c r="G25" s="6">
        <v>12.026320121466568</v>
      </c>
      <c r="H25" s="6">
        <f t="shared" si="0"/>
        <v>12.957030943376726</v>
      </c>
      <c r="P25">
        <v>5.566237206301512</v>
      </c>
      <c r="Q25" s="4">
        <f t="shared" si="1"/>
        <v>0</v>
      </c>
    </row>
    <row r="26" spans="1:17">
      <c r="A26" s="3">
        <v>1972</v>
      </c>
      <c r="B26" s="4">
        <v>5.976383457533939</v>
      </c>
      <c r="C26" s="4">
        <f t="shared" si="2"/>
        <v>5.1075550962779825</v>
      </c>
      <c r="D26" s="1">
        <f>[1]fraser!$I38/[1]fraser!$I$7</f>
        <v>0.77568388446074554</v>
      </c>
      <c r="E26" s="1">
        <f>[1]fraser!$H38</f>
        <v>0.78806219093796037</v>
      </c>
      <c r="F26" s="1">
        <f>[1]fraser!$K38/[1]fraser!$K$7</f>
        <v>0.95419672547079892</v>
      </c>
      <c r="G26" s="6">
        <v>13.713565634330722</v>
      </c>
      <c r="H26" s="6">
        <f t="shared" si="0"/>
        <v>12.403802847976017</v>
      </c>
      <c r="P26">
        <v>5.976383457533939</v>
      </c>
      <c r="Q26" s="4">
        <f t="shared" si="1"/>
        <v>0</v>
      </c>
    </row>
    <row r="27" spans="1:17">
      <c r="A27" s="3">
        <v>1973</v>
      </c>
      <c r="B27" s="4">
        <v>7.3678238556374644</v>
      </c>
      <c r="C27" s="4">
        <f t="shared" si="2"/>
        <v>5.5771618190511587</v>
      </c>
      <c r="D27" s="1">
        <f>[1]fraser!$I39/[1]fraser!$I$8</f>
        <v>0.45115536556310853</v>
      </c>
      <c r="E27" s="1">
        <f>[1]fraser!$H39</f>
        <v>0.84055291011874622</v>
      </c>
      <c r="F27" s="1">
        <f>[1]fraser!$K39/[1]fraser!$K$8</f>
        <v>0.71673399930050419</v>
      </c>
      <c r="G27" s="6">
        <v>17.453351619545764</v>
      </c>
      <c r="H27" s="6">
        <f t="shared" si="0"/>
        <v>11.46330585997875</v>
      </c>
      <c r="P27">
        <v>7.3678238556374644</v>
      </c>
      <c r="Q27" s="4">
        <f t="shared" si="1"/>
        <v>0</v>
      </c>
    </row>
    <row r="28" spans="1:17">
      <c r="A28" s="3">
        <v>1974</v>
      </c>
      <c r="B28" s="4">
        <v>4.3330995108058898</v>
      </c>
      <c r="C28" s="4">
        <f t="shared" si="2"/>
        <v>5.8108860075697013</v>
      </c>
      <c r="D28" s="1">
        <f>[1]fraser!$I40/[1]fraser!$I$9</f>
        <v>0.44826695685037821</v>
      </c>
      <c r="E28" s="1">
        <f>[1]fraser!$H40</f>
        <v>0.80281551324802469</v>
      </c>
      <c r="F28" s="1">
        <f>[1]fraser!$K40/[1]fraser!$K$9</f>
        <v>0.68855870769370908</v>
      </c>
      <c r="G28" s="6">
        <v>8.634886398163852</v>
      </c>
      <c r="H28" s="6">
        <f t="shared" si="0"/>
        <v>9.7244780936040698</v>
      </c>
      <c r="P28">
        <v>4.3330995108058898</v>
      </c>
      <c r="Q28" s="4">
        <f t="shared" si="1"/>
        <v>0</v>
      </c>
    </row>
    <row r="29" spans="1:17">
      <c r="A29" s="3">
        <v>1975</v>
      </c>
      <c r="B29" s="4">
        <v>5.19290463113113</v>
      </c>
      <c r="C29" s="4">
        <f t="shared" si="2"/>
        <v>5.7175528637771063</v>
      </c>
      <c r="D29" s="1">
        <f>[1]fraser!$I41/[1]fraser!$I$10</f>
        <v>0.65052726556148721</v>
      </c>
      <c r="E29" s="1">
        <f>[1]fraser!$H41</f>
        <v>0.73753885212548687</v>
      </c>
      <c r="F29" s="1">
        <f>[1]fraser!$K41/[1]fraser!$K$10</f>
        <v>0.67217333715766958</v>
      </c>
      <c r="G29" s="6">
        <v>9.8134077398637345</v>
      </c>
      <c r="H29" s="6">
        <f t="shared" si="0"/>
        <v>10.204666032010019</v>
      </c>
      <c r="P29">
        <v>5.19290463113113</v>
      </c>
      <c r="Q29" s="4">
        <f t="shared" si="1"/>
        <v>0</v>
      </c>
    </row>
    <row r="30" spans="1:17">
      <c r="A30" s="3">
        <v>1976</v>
      </c>
      <c r="B30" s="4">
        <v>5.5909469890893133</v>
      </c>
      <c r="C30" s="4">
        <f t="shared" si="2"/>
        <v>5.6211937466659494</v>
      </c>
      <c r="D30" s="1">
        <f>[1]fraser!$I42/[1]fraser!$I$7</f>
        <v>0.79656744601051699</v>
      </c>
      <c r="E30" s="1">
        <f>[1]fraser!$H42</f>
        <v>0.8168854505494505</v>
      </c>
      <c r="F30" s="1">
        <f>[1]fraser!$K42/[1]fraser!$K$7</f>
        <v>1.1341259681874212</v>
      </c>
      <c r="G30" s="6">
        <v>9.9515776823416502</v>
      </c>
      <c r="H30" s="6">
        <f t="shared" si="0"/>
        <v>11.27664446068378</v>
      </c>
      <c r="P30">
        <v>5.5909469890893133</v>
      </c>
      <c r="Q30" s="4">
        <f t="shared" si="1"/>
        <v>0</v>
      </c>
    </row>
    <row r="31" spans="1:17">
      <c r="A31" s="3">
        <v>1977</v>
      </c>
      <c r="B31" s="4">
        <v>5.3017953778264353</v>
      </c>
      <c r="C31" s="4">
        <f t="shared" si="2"/>
        <v>5.1046866272131926</v>
      </c>
      <c r="D31" s="1">
        <f>[1]fraser!$I43/[1]fraser!$I$8</f>
        <v>0.43804822771577667</v>
      </c>
      <c r="E31" s="1">
        <f>[1]fraser!$H43</f>
        <v>0.82010438768920713</v>
      </c>
      <c r="F31" s="1">
        <f>[1]fraser!$K43/[1]fraser!$K$8</f>
        <v>0.61680776639982082</v>
      </c>
      <c r="G31" s="6">
        <v>10.498040554047041</v>
      </c>
      <c r="H31" s="6">
        <f t="shared" si="0"/>
        <v>10.626697197757238</v>
      </c>
      <c r="P31">
        <v>5.3017953778264353</v>
      </c>
      <c r="Q31" s="4">
        <f t="shared" si="1"/>
        <v>0</v>
      </c>
    </row>
    <row r="32" spans="1:17">
      <c r="A32" s="3">
        <v>1978</v>
      </c>
      <c r="B32" s="4">
        <v>5.8298709259335384</v>
      </c>
      <c r="C32" s="4">
        <f t="shared" si="2"/>
        <v>5.4788794809951034</v>
      </c>
      <c r="D32" s="1">
        <f>[1]fraser!$I44/[1]fraser!$I$9</f>
        <v>0.67222400250686076</v>
      </c>
      <c r="E32" s="1">
        <f>[1]fraser!$H44</f>
        <v>0.73447729455380328</v>
      </c>
      <c r="F32" s="1">
        <f>[1]fraser!$K44/[1]fraser!$K$9</f>
        <v>0.7668127815158845</v>
      </c>
      <c r="G32" s="6">
        <v>10.555638151787649</v>
      </c>
      <c r="H32" s="6">
        <f t="shared" si="0"/>
        <v>12.728482677259578</v>
      </c>
      <c r="P32">
        <v>5.8298709259335384</v>
      </c>
      <c r="Q32" s="4">
        <f t="shared" si="1"/>
        <v>0</v>
      </c>
    </row>
    <row r="33" spans="1:17">
      <c r="A33" s="3">
        <v>1979</v>
      </c>
      <c r="B33" s="4">
        <v>6.6669502835260728</v>
      </c>
      <c r="C33" s="4">
        <f t="shared" si="2"/>
        <v>5.8473908940938397</v>
      </c>
      <c r="D33" s="1">
        <f>[1]fraser!$I45/[1]fraser!$I$10</f>
        <v>0.96663519440220946</v>
      </c>
      <c r="E33" s="1">
        <f>[1]fraser!$H45</f>
        <v>0.78455561199697543</v>
      </c>
      <c r="F33" s="1">
        <f>[1]fraser!$K45/[1]fraser!$K$10</f>
        <v>1.1972692491367622</v>
      </c>
      <c r="G33" s="6">
        <v>14.101321454558782</v>
      </c>
      <c r="H33" s="6">
        <f t="shared" si="0"/>
        <v>12.690163485034716</v>
      </c>
      <c r="P33">
        <v>6.6669502835260728</v>
      </c>
      <c r="Q33" s="4">
        <f t="shared" si="1"/>
        <v>0</v>
      </c>
    </row>
    <row r="34" spans="1:17">
      <c r="A34" s="3">
        <v>1980</v>
      </c>
      <c r="B34" s="4">
        <v>4.1134332536693181</v>
      </c>
      <c r="C34" s="4">
        <f t="shared" si="2"/>
        <v>5.4780124602388414</v>
      </c>
      <c r="D34" s="1">
        <f>[1]fraser!$I46/[1]fraser!$I$7</f>
        <v>0.84586378753578317</v>
      </c>
      <c r="E34" s="1">
        <f>[1]fraser!$H46</f>
        <v>0.72293491390135045</v>
      </c>
      <c r="F34" s="1">
        <f>[1]fraser!$K46/[1]fraser!$K$7</f>
        <v>0.82367170488591168</v>
      </c>
      <c r="G34" s="6">
        <v>7.351788630635486</v>
      </c>
      <c r="H34" s="6">
        <f t="shared" si="0"/>
        <v>10.979416924130367</v>
      </c>
      <c r="P34">
        <v>4.1134332536693181</v>
      </c>
      <c r="Q34" s="4">
        <f t="shared" si="1"/>
        <v>0</v>
      </c>
    </row>
    <row r="35" spans="1:17">
      <c r="A35" s="3">
        <v>1981</v>
      </c>
      <c r="B35" s="4">
        <v>7.5539976405290599</v>
      </c>
      <c r="C35" s="4">
        <f t="shared" si="2"/>
        <v>6.0410630259144966</v>
      </c>
      <c r="D35" s="1">
        <f>[1]fraser!$I47/[1]fraser!$I$8</f>
        <v>0.59792411946764235</v>
      </c>
      <c r="E35" s="1">
        <f>[1]fraser!$H47</f>
        <v>0.81660957558712743</v>
      </c>
      <c r="F35" s="1">
        <f>[1]fraser!$K47/[1]fraser!$K$8</f>
        <v>0.82588179654088378</v>
      </c>
      <c r="G35" s="6">
        <v>18.905182472056396</v>
      </c>
      <c r="H35" s="6">
        <f t="shared" si="0"/>
        <v>12.779628192449312</v>
      </c>
      <c r="P35">
        <v>7.5539976405290599</v>
      </c>
      <c r="Q35" s="4">
        <f t="shared" si="1"/>
        <v>0</v>
      </c>
    </row>
    <row r="36" spans="1:17">
      <c r="A36" s="3">
        <v>1982</v>
      </c>
      <c r="B36" s="4">
        <v>5.7489736573738117</v>
      </c>
      <c r="C36" s="4">
        <f t="shared" si="2"/>
        <v>6.0208387087745656</v>
      </c>
      <c r="D36" s="1">
        <f>[1]fraser!$I48/[1]fraser!$I$9</f>
        <v>1.0844986745410936</v>
      </c>
      <c r="E36" s="1">
        <f>[1]fraser!$H48</f>
        <v>0.71207630815714562</v>
      </c>
      <c r="F36" s="1">
        <f>[1]fraser!$K48/[1]fraser!$K$9</f>
        <v>1.1432191476020019</v>
      </c>
      <c r="G36" s="6">
        <v>10.4023613828882</v>
      </c>
      <c r="H36" s="6">
        <f t="shared" si="0"/>
        <v>13.205318216854764</v>
      </c>
      <c r="P36">
        <v>5.7489736573738117</v>
      </c>
      <c r="Q36" s="4">
        <f t="shared" si="1"/>
        <v>0</v>
      </c>
    </row>
    <row r="37" spans="1:17">
      <c r="A37" s="3">
        <v>1983</v>
      </c>
      <c r="B37" s="4">
        <v>3.6920580326525458</v>
      </c>
      <c r="C37" s="4">
        <f t="shared" si="2"/>
        <v>5.2771156460561848</v>
      </c>
      <c r="D37" s="1">
        <f>[1]fraser!$I49/[1]fraser!$I$10</f>
        <v>0.68170024913720406</v>
      </c>
      <c r="E37" s="1">
        <f>[1]fraser!$H49</f>
        <v>0.81474321585058995</v>
      </c>
      <c r="F37" s="1">
        <f>[1]fraser!$K49/[1]fraser!$K$10</f>
        <v>0.98193726589088648</v>
      </c>
      <c r="G37" s="6">
        <v>7.2583352109413921</v>
      </c>
      <c r="H37" s="6">
        <f t="shared" si="0"/>
        <v>12.656524264275525</v>
      </c>
      <c r="P37">
        <v>3.6920580326525458</v>
      </c>
      <c r="Q37" s="4">
        <f t="shared" si="1"/>
        <v>0</v>
      </c>
    </row>
    <row r="38" spans="1:17">
      <c r="A38" s="3">
        <v>1984</v>
      </c>
      <c r="B38" s="4">
        <v>7.8690144159692013</v>
      </c>
      <c r="C38" s="4">
        <f t="shared" si="2"/>
        <v>6.2160109366311547</v>
      </c>
      <c r="D38" s="1">
        <f>[1]fraser!$I50/[1]fraser!$I$7</f>
        <v>0.94031912273948381</v>
      </c>
      <c r="E38" s="1">
        <f>[1]fraser!$H50</f>
        <v>0.84341898444069796</v>
      </c>
      <c r="F38" s="1">
        <f>[1]fraser!$K50/[1]fraser!$K$7</f>
        <v>1.5656610818722683</v>
      </c>
      <c r="G38" s="6">
        <v>14.552633703911264</v>
      </c>
      <c r="H38" s="6">
        <f t="shared" si="0"/>
        <v>14.446916694691073</v>
      </c>
      <c r="P38">
        <v>7.8690144159692013</v>
      </c>
      <c r="Q38" s="4">
        <f t="shared" si="1"/>
        <v>0</v>
      </c>
    </row>
    <row r="39" spans="1:17">
      <c r="A39" s="3">
        <v>1985</v>
      </c>
      <c r="B39" s="4">
        <v>9.7622097631692117</v>
      </c>
      <c r="C39" s="4">
        <f t="shared" si="2"/>
        <v>6.7680639672911926</v>
      </c>
      <c r="D39" s="1">
        <f>[1]fraser!$I51/[1]fraser!$I$8</f>
        <v>0.89754842640227961</v>
      </c>
      <c r="E39" s="1">
        <f>[1]fraser!$H51</f>
        <v>0.84803008955597592</v>
      </c>
      <c r="F39" s="1">
        <f>[1]fraser!$K51/[1]fraser!$K$8</f>
        <v>1.4964112402382856</v>
      </c>
      <c r="G39" s="6">
        <v>20.607942569678201</v>
      </c>
      <c r="H39" s="6">
        <f t="shared" si="0"/>
        <v>12.816474352298229</v>
      </c>
      <c r="P39">
        <v>9.7622097631692117</v>
      </c>
      <c r="Q39" s="4">
        <f t="shared" si="1"/>
        <v>0</v>
      </c>
    </row>
    <row r="40" spans="1:17">
      <c r="A40" s="3">
        <v>1986</v>
      </c>
      <c r="B40" s="4">
        <v>4.0627159673023163</v>
      </c>
      <c r="C40" s="4">
        <f t="shared" si="2"/>
        <v>6.3464995447733195</v>
      </c>
      <c r="D40" s="1">
        <f>[1]fraser!$I52/[1]fraser!$I$9</f>
        <v>0.98979270328730318</v>
      </c>
      <c r="E40" s="1">
        <f>[1]fraser!$H52</f>
        <v>0.76818163765676972</v>
      </c>
      <c r="F40" s="1">
        <f>[1]fraser!$K52/[1]fraser!$K$9</f>
        <v>1.2980730710602375</v>
      </c>
      <c r="G40" s="6">
        <v>8.2071855725712446</v>
      </c>
      <c r="H40" s="6">
        <f t="shared" si="0"/>
        <v>11.976054174464664</v>
      </c>
      <c r="P40">
        <v>4.0627159673023163</v>
      </c>
      <c r="Q40" s="4">
        <f t="shared" si="1"/>
        <v>0</v>
      </c>
    </row>
    <row r="41" spans="1:17">
      <c r="A41" s="3">
        <v>1987</v>
      </c>
      <c r="B41" s="4">
        <v>7.6905145255803822</v>
      </c>
      <c r="C41" s="4">
        <f t="shared" si="2"/>
        <v>7.3461136680052785</v>
      </c>
      <c r="D41" s="1">
        <f>[1]fraser!$I53/[1]fraser!$I$10</f>
        <v>1.3461883824450367</v>
      </c>
      <c r="E41" s="1">
        <f>[1]fraser!$H53</f>
        <v>0.75074574658900406</v>
      </c>
      <c r="F41" s="1">
        <f>[1]fraser!$K53/[1]fraser!$K$10</f>
        <v>1.4412113405544644</v>
      </c>
      <c r="G41" s="6">
        <v>14.41990493260359</v>
      </c>
      <c r="H41" s="6">
        <f t="shared" si="0"/>
        <v>13.122710659519615</v>
      </c>
      <c r="P41">
        <v>7.6905145255803822</v>
      </c>
      <c r="Q41" s="4">
        <f t="shared" si="1"/>
        <v>0</v>
      </c>
    </row>
    <row r="42" spans="1:17">
      <c r="A42" s="3">
        <v>1988</v>
      </c>
      <c r="B42" s="4">
        <v>3.9604250585530973</v>
      </c>
      <c r="C42" s="4">
        <f t="shared" si="2"/>
        <v>6.3689663286512523</v>
      </c>
      <c r="D42" s="1">
        <f>[1]fraser!$I54/[1]fraser!$I$7</f>
        <v>1.3974782132313819</v>
      </c>
      <c r="E42" s="1">
        <f>[1]fraser!$H54</f>
        <v>0.63049984239458845</v>
      </c>
      <c r="F42" s="1">
        <f>[1]fraser!$K54/[1]fraser!$K$7</f>
        <v>0.98603427522882292</v>
      </c>
      <c r="G42" s="6">
        <v>8.0308643343398796</v>
      </c>
      <c r="H42" s="6">
        <f t="shared" si="0"/>
        <v>12.510740854798772</v>
      </c>
      <c r="P42">
        <v>3.9604250585530973</v>
      </c>
      <c r="Q42" s="4">
        <f t="shared" si="1"/>
        <v>0</v>
      </c>
    </row>
    <row r="43" spans="1:17">
      <c r="A43" s="3">
        <v>1989</v>
      </c>
      <c r="B43" s="4">
        <v>8.9985144340022476</v>
      </c>
      <c r="C43" s="4">
        <f t="shared" si="2"/>
        <v>6.1780424963595113</v>
      </c>
      <c r="D43" s="1">
        <f>[1]fraser!$I55/[1]fraser!$I$8</f>
        <v>1.3219814910207834</v>
      </c>
      <c r="E43" s="1">
        <f>[1]fraser!$H55</f>
        <v>0.83429625278511843</v>
      </c>
      <c r="F43" s="1">
        <f>[1]fraser!$K55/[1]fraser!$K$8</f>
        <v>2.0208846344102462</v>
      </c>
      <c r="G43" s="6">
        <v>17.246261858343939</v>
      </c>
      <c r="H43" s="6">
        <f t="shared" si="0"/>
        <v>12.933596414803736</v>
      </c>
      <c r="P43">
        <v>8.9985144340022476</v>
      </c>
      <c r="Q43" s="4">
        <f t="shared" si="1"/>
        <v>0</v>
      </c>
    </row>
    <row r="44" spans="1:17">
      <c r="A44" s="3">
        <v>1990</v>
      </c>
      <c r="B44" s="4">
        <v>6.1194593113836282</v>
      </c>
      <c r="C44" s="4">
        <f t="shared" si="2"/>
        <v>6.6922283323798393</v>
      </c>
      <c r="D44" s="1">
        <f>[1]fraser!$I56/[1]fraser!$I$9</f>
        <v>1.6410101116194336</v>
      </c>
      <c r="E44" s="1">
        <f>[1]fraser!$H56</f>
        <v>0.72377884124201675</v>
      </c>
      <c r="F44" s="1">
        <f>[1]fraser!$K56/[1]fraser!$K$9</f>
        <v>1.7994148765781335</v>
      </c>
      <c r="G44" s="6">
        <v>12.79381151279105</v>
      </c>
      <c r="H44" s="6">
        <f t="shared" si="0"/>
        <v>12.160403880369694</v>
      </c>
      <c r="P44">
        <v>6.1194593113836282</v>
      </c>
      <c r="Q44" s="4">
        <f t="shared" si="1"/>
        <v>0</v>
      </c>
    </row>
    <row r="45" spans="1:17">
      <c r="A45" s="3">
        <v>1991</v>
      </c>
      <c r="B45" s="4">
        <v>6.3989483129252562</v>
      </c>
      <c r="C45" s="4">
        <f t="shared" si="2"/>
        <v>6.3693367792160576</v>
      </c>
      <c r="D45" s="1">
        <f>[1]fraser!$I57/[1]fraser!$I$10</f>
        <v>2.3358345288924975</v>
      </c>
      <c r="E45" s="1">
        <f>[1]fraser!$H57</f>
        <v>0.7324967145373722</v>
      </c>
      <c r="F45" s="1">
        <f>[1]fraser!$K57/[1]fraser!$K$10</f>
        <v>2.330116455717929</v>
      </c>
      <c r="G45" s="6">
        <v>11.972025713720221</v>
      </c>
      <c r="H45" s="6">
        <f t="shared" si="0"/>
        <v>10.38515962679047</v>
      </c>
      <c r="P45">
        <v>6.3989483129252562</v>
      </c>
      <c r="Q45" s="4">
        <f t="shared" si="1"/>
        <v>0</v>
      </c>
    </row>
    <row r="46" spans="1:17">
      <c r="A46" s="3">
        <v>1992</v>
      </c>
      <c r="B46" s="4">
        <v>5.1073138510163698</v>
      </c>
      <c r="C46" s="4">
        <f t="shared" si="2"/>
        <v>6.6560589773318757</v>
      </c>
      <c r="D46" s="1">
        <f>[1]fraser!$I58/[1]fraser!$I$7</f>
        <v>1.0899724095225831</v>
      </c>
      <c r="E46" s="1">
        <f>[1]fraser!$H58</f>
        <v>0.76917483829929278</v>
      </c>
      <c r="F46" s="1">
        <f>[1]fraser!$K58/[1]fraser!$K$7</f>
        <v>1.6886402846454334</v>
      </c>
      <c r="G46" s="6">
        <v>9.7222865743597335</v>
      </c>
      <c r="H46" s="6">
        <f t="shared" si="0"/>
        <v>7.9083324727130826</v>
      </c>
      <c r="P46">
        <v>5.1073138510163698</v>
      </c>
      <c r="Q46" s="4">
        <f t="shared" si="1"/>
        <v>0</v>
      </c>
    </row>
    <row r="47" spans="1:17">
      <c r="A47" s="3">
        <v>1993</v>
      </c>
      <c r="B47" s="4">
        <v>7.4212149275774966</v>
      </c>
      <c r="C47" s="4">
        <f t="shared" si="2"/>
        <v>6.2617341007256879</v>
      </c>
      <c r="D47" s="1">
        <f>[1]fraser!$I59/[1]fraser!$I$8</f>
        <v>2.4857360123807086</v>
      </c>
      <c r="E47" s="1">
        <f>[1]fraser!$H59</f>
        <v>0.75594106578785414</v>
      </c>
      <c r="F47" s="1">
        <f>[1]fraser!$K59/[1]fraser!$K$8</f>
        <v>2.5799350375369068</v>
      </c>
      <c r="G47" s="6">
        <v>14.153491720607766</v>
      </c>
      <c r="H47" s="6">
        <f t="shared" si="0"/>
        <v>7.3629009483250547</v>
      </c>
      <c r="P47">
        <v>7.4212149275774966</v>
      </c>
      <c r="Q47" s="4">
        <f t="shared" si="1"/>
        <v>0</v>
      </c>
    </row>
    <row r="48" spans="1:17">
      <c r="A48" s="3">
        <v>1994</v>
      </c>
      <c r="B48" s="4">
        <v>2.8473519149450723</v>
      </c>
      <c r="C48" s="4">
        <f t="shared" si="2"/>
        <v>5.4437072516160487</v>
      </c>
      <c r="D48" s="1">
        <f>[1]fraser!$I60/[1]fraser!$I$9</f>
        <v>0.8465912630485205</v>
      </c>
      <c r="E48" s="1">
        <f>[1]fraser!$H60</f>
        <v>0.77334900023345177</v>
      </c>
      <c r="F48" s="1">
        <f>[1]fraser!$K60/[1]fraser!$K$9</f>
        <v>1.4155720011101305</v>
      </c>
      <c r="G48" s="6">
        <v>5.6928344984741575</v>
      </c>
      <c r="H48" s="6">
        <f t="shared" si="0"/>
        <v>5.2353599548902183</v>
      </c>
      <c r="P48">
        <v>2.8473519149450723</v>
      </c>
      <c r="Q48" s="4">
        <f t="shared" si="1"/>
        <v>0</v>
      </c>
    </row>
    <row r="49" spans="1:17">
      <c r="A49" s="3">
        <v>1995</v>
      </c>
      <c r="B49" s="4">
        <v>1.0977054975236666</v>
      </c>
      <c r="C49" s="4">
        <f t="shared" si="2"/>
        <v>4.1183965477656512</v>
      </c>
      <c r="D49" s="1">
        <f>[1]fraser!$I61/[1]fraser!$I$10</f>
        <v>1.2230916932902511</v>
      </c>
      <c r="E49" s="1">
        <f>[1]fraser!$H61</f>
        <v>0.55388273359122708</v>
      </c>
      <c r="F49" s="1">
        <f>[1]fraser!$K61/[1]fraser!$K$10</f>
        <v>0.73160117594423901</v>
      </c>
      <c r="G49" s="6">
        <v>2.0647170974106697</v>
      </c>
      <c r="H49" s="6">
        <f t="shared" si="0"/>
        <v>5.2408720578006625</v>
      </c>
      <c r="P49">
        <v>1.0977054975236666</v>
      </c>
      <c r="Q49" s="4">
        <f t="shared" si="1"/>
        <v>0</v>
      </c>
    </row>
    <row r="50" spans="1:17">
      <c r="A50" s="3">
        <v>1996</v>
      </c>
      <c r="B50" s="4">
        <v>4.2396261002904758</v>
      </c>
      <c r="C50" s="4">
        <f t="shared" si="2"/>
        <v>3.9014746100841777</v>
      </c>
      <c r="D50" s="1">
        <f>[1]fraser!$I62/[1]fraser!$I$7</f>
        <v>2.0676887920331222</v>
      </c>
      <c r="E50" s="1">
        <f>[1]fraser!$H62</f>
        <v>0.48868866279719447</v>
      </c>
      <c r="F50" s="1">
        <f>[1]fraser!$K62/[1]fraser!$K$7</f>
        <v>1.1918962542807616</v>
      </c>
      <c r="G50" s="6">
        <v>7.5405604768076246</v>
      </c>
      <c r="H50" s="6">
        <f t="shared" si="0"/>
        <v>5.7702562283702363</v>
      </c>
      <c r="P50">
        <v>4.2396261002904758</v>
      </c>
      <c r="Q50" s="4">
        <f t="shared" si="1"/>
        <v>0</v>
      </c>
    </row>
    <row r="51" spans="1:17">
      <c r="A51" s="3">
        <v>1997</v>
      </c>
      <c r="B51" s="4">
        <v>3.1824767813143064</v>
      </c>
      <c r="C51" s="4">
        <f t="shared" si="2"/>
        <v>2.8417900735183803</v>
      </c>
      <c r="D51" s="1">
        <f>[1]fraser!$I63/[1]fraser!$I$8</f>
        <v>1.8368054666281657</v>
      </c>
      <c r="E51" s="1">
        <f>[1]fraser!$H63</f>
        <v>0.69763402804834995</v>
      </c>
      <c r="F51" s="1">
        <f>[1]fraser!$K63/[1]fraser!$K$8</f>
        <v>1.7921311614744762</v>
      </c>
      <c r="G51" s="6">
        <v>5.6433277468684224</v>
      </c>
      <c r="H51" s="6">
        <f t="shared" si="0"/>
        <v>5.3247447690324048</v>
      </c>
      <c r="P51">
        <v>3.1824767813143064</v>
      </c>
      <c r="Q51" s="4">
        <f t="shared" si="1"/>
        <v>0</v>
      </c>
    </row>
    <row r="52" spans="1:17">
      <c r="A52" s="3">
        <v>1998</v>
      </c>
      <c r="B52" s="4">
        <v>2.873057250240139</v>
      </c>
      <c r="C52" s="4">
        <f t="shared" si="2"/>
        <v>2.848216407342147</v>
      </c>
      <c r="D52" s="1">
        <f>[1]fraser!$I64/[1]fraser!$I$9</f>
        <v>1.195791490872552</v>
      </c>
      <c r="E52" s="1">
        <f>[1]fraser!$H64</f>
        <v>0.28788035713943388</v>
      </c>
      <c r="F52" s="1">
        <f>[1]fraser!$K64/[1]fraser!$K$9</f>
        <v>0.89054695423752239</v>
      </c>
      <c r="G52" s="6">
        <v>5.7148829101159313</v>
      </c>
      <c r="H52" s="6">
        <f t="shared" si="0"/>
        <v>4.7729573022256488</v>
      </c>
      <c r="P52">
        <v>2.873057250240139</v>
      </c>
      <c r="Q52" s="4">
        <f t="shared" si="1"/>
        <v>0</v>
      </c>
    </row>
    <row r="53" spans="1:17">
      <c r="A53" s="3">
        <v>1999</v>
      </c>
      <c r="B53" s="4">
        <v>2.0760300827655711</v>
      </c>
      <c r="C53" s="4">
        <f t="shared" si="2"/>
        <v>3.0927975536526233</v>
      </c>
      <c r="D53" s="1">
        <f>[1]fraser!$I65/[1]fraser!$I$10</f>
        <v>1.2948183801388649</v>
      </c>
      <c r="E53" s="1">
        <f>[1]fraser!$H65</f>
        <v>0.15421612517139588</v>
      </c>
      <c r="F53" s="1">
        <f>[1]fraser!$K65/[1]fraser!$K$10</f>
        <v>0.68621468451895418</v>
      </c>
      <c r="G53" s="6">
        <v>4.1822537796889687</v>
      </c>
      <c r="H53" s="6">
        <f t="shared" si="0"/>
        <v>5.0982439356451792</v>
      </c>
      <c r="P53">
        <v>2.0760300827655711</v>
      </c>
      <c r="Q53" s="4">
        <f t="shared" si="1"/>
        <v>0</v>
      </c>
    </row>
    <row r="54" spans="1:17">
      <c r="A54" s="3">
        <v>2000</v>
      </c>
      <c r="B54" s="4">
        <v>2.8277052098876547</v>
      </c>
      <c r="C54" s="4">
        <f t="shared" si="2"/>
        <v>2.7398173310519178</v>
      </c>
      <c r="D54" s="1">
        <f>[1]fraser!$I66/[1]fraser!$I$7</f>
        <v>2.3995291765457418</v>
      </c>
      <c r="E54" s="1">
        <f>[1]fraser!$H66</f>
        <v>0.47112538236983875</v>
      </c>
      <c r="F54" s="1">
        <f>[1]fraser!$K66/[1]fraser!$K$7</f>
        <v>1.3822652868453962</v>
      </c>
      <c r="G54" s="6">
        <v>5.7585146394562976</v>
      </c>
      <c r="H54" s="6">
        <f t="shared" si="0"/>
        <v>5.2034494589788345</v>
      </c>
      <c r="P54">
        <v>2.8277052098876547</v>
      </c>
      <c r="Q54" s="4">
        <f t="shared" si="1"/>
        <v>0</v>
      </c>
    </row>
    <row r="55" spans="1:17">
      <c r="A55" s="3">
        <v>2001</v>
      </c>
      <c r="B55" s="4">
        <v>1.6230771600126874</v>
      </c>
      <c r="C55" s="4">
        <f t="shared" si="2"/>
        <v>2.3499674257265131</v>
      </c>
      <c r="D55" s="1">
        <f>[1]fraser!$I67/[1]fraser!$I$8</f>
        <v>2.2708650913399406</v>
      </c>
      <c r="E55" s="1">
        <f>[1]fraser!$H67</f>
        <v>0.22302315147973079</v>
      </c>
      <c r="F55" s="1">
        <f>[1]fraser!$K67/[1]fraser!$K$8</f>
        <v>0.78694650927035859</v>
      </c>
      <c r="G55" s="6">
        <v>3.4361778796413982</v>
      </c>
      <c r="H55" s="6">
        <f t="shared" si="0"/>
        <v>4.2964547622977554</v>
      </c>
      <c r="P55">
        <v>1.6230771600126874</v>
      </c>
      <c r="Q55" s="4">
        <f t="shared" si="1"/>
        <v>0</v>
      </c>
    </row>
    <row r="56" spans="1:17">
      <c r="A56" s="3">
        <v>2002</v>
      </c>
      <c r="B56" s="4">
        <v>3.5002320660026474</v>
      </c>
      <c r="C56" s="4">
        <f t="shared" si="2"/>
        <v>2.5067611296671402</v>
      </c>
      <c r="D56" s="1">
        <f>[1]fraser!$I68/[1]fraser!$I$9</f>
        <v>2.760430567858569</v>
      </c>
      <c r="E56" s="1">
        <f>[1]fraser!$H68</f>
        <v>0.27905461662656433</v>
      </c>
      <c r="F56" s="1">
        <f>[1]fraser!$K68/[1]fraser!$K$9</f>
        <v>1.2401991224847635</v>
      </c>
      <c r="G56" s="6">
        <v>7.0160294437940509</v>
      </c>
      <c r="H56" s="6">
        <f t="shared" si="0"/>
        <v>4.1110948259055871</v>
      </c>
      <c r="P56">
        <v>3.5002320660026474</v>
      </c>
      <c r="Q56" s="4">
        <f t="shared" si="1"/>
        <v>0</v>
      </c>
    </row>
    <row r="57" spans="1:17">
      <c r="A57" s="3">
        <v>2003</v>
      </c>
      <c r="B57" s="4">
        <v>2.4030221568360428</v>
      </c>
      <c r="C57" s="4">
        <f t="shared" si="2"/>
        <v>2.588509148184758</v>
      </c>
      <c r="D57" s="1">
        <f>[1]fraser!$I69/[1]fraser!$I$10</f>
        <v>1.398407580795493</v>
      </c>
      <c r="E57" s="1">
        <f>[1]fraser!$H69</f>
        <v>0.48002786103906253</v>
      </c>
      <c r="F57" s="1">
        <f>[1]fraser!$K69/[1]fraser!$K$10</f>
        <v>0.92176679413484308</v>
      </c>
      <c r="G57" s="6">
        <v>4.6030758730235934</v>
      </c>
      <c r="H57" s="6">
        <f t="shared" si="0"/>
        <v>2.9914646668231031</v>
      </c>
      <c r="P57">
        <v>2.4030221568360428</v>
      </c>
      <c r="Q57" s="4">
        <f t="shared" si="1"/>
        <v>0</v>
      </c>
    </row>
    <row r="58" spans="1:17">
      <c r="A58" s="3">
        <v>2004</v>
      </c>
      <c r="B58" s="4">
        <v>1.5941578882532446</v>
      </c>
      <c r="C58" s="4">
        <f t="shared" si="2"/>
        <v>2.2801223177761556</v>
      </c>
      <c r="D58" s="1">
        <f>[1]fraser!$I70/[1]fraser!$I$7</f>
        <v>0.53483251882661531</v>
      </c>
      <c r="E58" s="1">
        <f>[1]fraser!$H70</f>
        <v>0.56134541698644591</v>
      </c>
      <c r="F58" s="1">
        <f>[1]fraser!$K70/[1]fraser!$K$7</f>
        <v>1.1122030336852782</v>
      </c>
      <c r="G58" s="6">
        <v>2.1305358527319784</v>
      </c>
      <c r="H58" s="6">
        <f t="shared" si="0"/>
        <v>2.0552872400056295</v>
      </c>
      <c r="P58">
        <v>1.5941578882532446</v>
      </c>
      <c r="Q58" s="4">
        <f t="shared" si="1"/>
        <v>0</v>
      </c>
    </row>
    <row r="59" spans="1:17">
      <c r="A59" s="3">
        <v>2005</v>
      </c>
      <c r="B59" s="4">
        <v>1.4095603997725219</v>
      </c>
      <c r="C59" s="4">
        <f t="shared" si="2"/>
        <v>2.226743127716114</v>
      </c>
      <c r="D59" s="1">
        <f>[1]fraser!$I71/[1]fraser!$I$8</f>
        <v>1.4290154128763541</v>
      </c>
      <c r="E59" s="1">
        <f>[1]fraser!$H71</f>
        <v>0.24990037001229176</v>
      </c>
      <c r="F59" s="1">
        <f>[1]fraser!$K71/[1]fraser!$K$8</f>
        <v>0.76867875064028257</v>
      </c>
      <c r="G59" s="6">
        <v>2.6947381340727254</v>
      </c>
      <c r="H59" s="6">
        <f t="shared" si="0"/>
        <v>1.6219719991474459</v>
      </c>
      <c r="P59">
        <v>1.4095603997725219</v>
      </c>
      <c r="Q59" s="4">
        <f t="shared" si="1"/>
        <v>0</v>
      </c>
    </row>
    <row r="60" spans="1:17">
      <c r="A60" s="3">
        <v>2006</v>
      </c>
      <c r="B60" s="4">
        <v>1.2502665148776237</v>
      </c>
      <c r="C60" s="4">
        <f t="shared" si="2"/>
        <v>1.6642517399348582</v>
      </c>
      <c r="D60" s="1">
        <f>[1]fraser!$I72/[1]fraser!$I$9</f>
        <v>1.2614020208317078</v>
      </c>
      <c r="E60" s="1">
        <f>[1]fraser!$H72</f>
        <v>0.41855375157580915</v>
      </c>
      <c r="F60" s="1">
        <f>[1]fraser!$K72/[1]fraser!$K$9</f>
        <v>1.0628139926617253</v>
      </c>
      <c r="G60" s="6">
        <v>2.5375088074641146</v>
      </c>
      <c r="H60" s="6">
        <f t="shared" si="0"/>
        <v>1.2643832875056862</v>
      </c>
      <c r="P60">
        <v>1.2502665148776237</v>
      </c>
      <c r="Q60" s="4">
        <f t="shared" si="1"/>
        <v>0</v>
      </c>
    </row>
    <row r="61" spans="1:17">
      <c r="A61" s="3">
        <v>2007</v>
      </c>
      <c r="B61" s="4">
        <v>0.58550380687112558</v>
      </c>
      <c r="C61" s="4">
        <f t="shared" si="2"/>
        <v>1.2098721524436289</v>
      </c>
      <c r="D61" s="1">
        <f>[1]fraser!$I73/[1]fraser!$I$10</f>
        <v>0.62826801450718317</v>
      </c>
      <c r="E61" s="1">
        <f>[1]fraser!$H73</f>
        <v>0.24770128088806184</v>
      </c>
      <c r="F61" s="1">
        <f>[1]fraser!$K73/[1]fraser!$K$10</f>
        <v>0.28424913482594993</v>
      </c>
      <c r="G61" s="6">
        <v>0.85836616575369862</v>
      </c>
      <c r="H61" s="6">
        <f t="shared" si="0"/>
        <v>0.62782052752647199</v>
      </c>
      <c r="P61">
        <v>0.58550380687112558</v>
      </c>
      <c r="Q61" s="4">
        <f t="shared" si="1"/>
        <v>0</v>
      </c>
    </row>
    <row r="62" spans="1:17">
      <c r="A62" s="3">
        <v>2008</v>
      </c>
      <c r="B62">
        <v>3.5793891055497937</v>
      </c>
      <c r="C62" s="4">
        <f t="shared" si="2"/>
        <v>1.7061799567677662</v>
      </c>
      <c r="D62" s="1">
        <f>[1]fraser!$I74/[1]fraser!$I$7</f>
        <v>0.83162221428436423</v>
      </c>
      <c r="E62" s="1">
        <f>[1]fraser!$H74</f>
        <v>0.32645022996407902</v>
      </c>
      <c r="F62" s="1">
        <f>[1]fraser!$K74/[1]fraser!$K$7</f>
        <v>0.46589764591645294</v>
      </c>
      <c r="G62" s="6">
        <v>0.39727488929924532</v>
      </c>
      <c r="H62" s="6">
        <f t="shared" si="0"/>
        <v>0.39727488929924532</v>
      </c>
      <c r="P62">
        <v>3.0545066956511757</v>
      </c>
      <c r="Q62" s="4">
        <f t="shared" si="1"/>
        <v>-0.52488240989861801</v>
      </c>
    </row>
    <row r="63" spans="1:17">
      <c r="A63" s="7">
        <v>2009</v>
      </c>
      <c r="B63">
        <v>0.41316631650371133</v>
      </c>
      <c r="C63" s="4">
        <f>B63</f>
        <v>0.41316631650371133</v>
      </c>
      <c r="D63" s="1">
        <f>[2]fraser!$I$75/[2]fraser!$I$8</f>
        <v>0.47079642981264497</v>
      </c>
      <c r="E63" s="1">
        <f>[3]ER!$I$77</f>
        <v>8.5322528884491003E-2</v>
      </c>
      <c r="F63" s="1">
        <f>[2]fraser!$K$75/[2]fraser!$K$8</f>
        <v>0.16730953924436115</v>
      </c>
      <c r="G63" s="6"/>
      <c r="H63" s="6"/>
    </row>
    <row r="64" spans="1:17">
      <c r="F64" s="1"/>
      <c r="G64" s="6"/>
      <c r="H64" s="6"/>
    </row>
    <row r="65" spans="6:8">
      <c r="F65" s="1"/>
      <c r="G65" s="6" t="s">
        <v>16</v>
      </c>
      <c r="H65" s="6"/>
    </row>
    <row r="66" spans="6:8">
      <c r="F66" s="1"/>
      <c r="G66" s="6"/>
      <c r="H66" s="6"/>
    </row>
    <row r="67" spans="6:8">
      <c r="F67" s="1"/>
      <c r="G67" s="6"/>
      <c r="H67" s="6"/>
    </row>
    <row r="68" spans="6:8">
      <c r="F68" s="1"/>
      <c r="G68" s="6"/>
      <c r="H68" s="6"/>
    </row>
    <row r="69" spans="6:8">
      <c r="F69" s="1"/>
      <c r="G69" s="1"/>
      <c r="H69" s="1"/>
    </row>
  </sheetData>
  <sheetProtection password="9689" sheet="1" objects="1" scenarios="1"/>
  <pageMargins left="1.22" right="0.7" top="0.65" bottom="0.36" header="0.3" footer="0.16"/>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dimension ref="A6:L24"/>
  <sheetViews>
    <sheetView tabSelected="1" workbookViewId="0">
      <selection activeCell="H16" sqref="H16"/>
    </sheetView>
  </sheetViews>
  <sheetFormatPr defaultRowHeight="15"/>
  <cols>
    <col min="1" max="1" width="9" style="8"/>
    <col min="2" max="2" width="11.5" style="8" bestFit="1" customWidth="1"/>
    <col min="3" max="10" width="9" style="8"/>
    <col min="11" max="12" width="8.875" style="8" bestFit="1" customWidth="1"/>
    <col min="13" max="16384" width="9" style="8"/>
  </cols>
  <sheetData>
    <row r="6" spans="1:12">
      <c r="B6" s="9" t="s">
        <v>17</v>
      </c>
      <c r="C6" s="9" t="s">
        <v>17</v>
      </c>
      <c r="D6" s="9" t="s">
        <v>17</v>
      </c>
      <c r="E6" s="9" t="s">
        <v>17</v>
      </c>
      <c r="F6" s="9" t="s">
        <v>17</v>
      </c>
      <c r="G6" s="9" t="s">
        <v>17</v>
      </c>
      <c r="H6" s="9" t="s">
        <v>17</v>
      </c>
      <c r="I6" s="9" t="s">
        <v>17</v>
      </c>
      <c r="J6" s="9" t="s">
        <v>17</v>
      </c>
      <c r="K6" s="10"/>
    </row>
    <row r="7" spans="1:12">
      <c r="A7" s="8" t="s">
        <v>18</v>
      </c>
      <c r="B7" s="11">
        <v>42</v>
      </c>
      <c r="C7" s="11">
        <v>52</v>
      </c>
      <c r="D7" s="11">
        <v>53</v>
      </c>
      <c r="E7" s="11">
        <v>62</v>
      </c>
      <c r="F7" s="11">
        <v>63</v>
      </c>
      <c r="G7" s="11">
        <v>31</v>
      </c>
      <c r="H7" s="11">
        <v>41</v>
      </c>
      <c r="I7" s="11">
        <v>32</v>
      </c>
      <c r="J7" s="11">
        <v>43</v>
      </c>
      <c r="K7" s="12" t="s">
        <v>19</v>
      </c>
    </row>
    <row r="8" spans="1:12">
      <c r="A8" s="8">
        <v>2009</v>
      </c>
      <c r="B8" s="13">
        <f>'[3]09PRDSUM'!I$77</f>
        <v>842608.42052394582</v>
      </c>
      <c r="C8" s="13">
        <f>'[3]09PRDSUM'!J$77</f>
        <v>274292.25729194272</v>
      </c>
      <c r="D8" s="13">
        <f>'[3]09PRDSUM'!K$77</f>
        <v>2905.9342098399547</v>
      </c>
      <c r="E8" s="13">
        <f>'[3]09PRDSUM'!L$77</f>
        <v>95.503931288186777</v>
      </c>
      <c r="F8" s="13">
        <f>'[3]09PRDSUM'!M$77</f>
        <v>2156.8598294249668</v>
      </c>
      <c r="G8" s="13">
        <f>'[3]09PRDSUM'!N$77</f>
        <v>326641.70790389745</v>
      </c>
      <c r="H8" s="13">
        <f>'[3]09PRDSUM'!O$77</f>
        <v>8608.6719513241896</v>
      </c>
      <c r="I8" s="13">
        <f>'[3]09PRDSUM'!P$77</f>
        <v>47879</v>
      </c>
      <c r="J8" s="13">
        <f>'[3]09PRDSUM'!Q$77</f>
        <v>0</v>
      </c>
      <c r="L8" s="8" t="s">
        <v>20</v>
      </c>
    </row>
    <row r="9" spans="1:12">
      <c r="A9" s="8">
        <v>2010</v>
      </c>
      <c r="B9" s="14">
        <f>[4]Status!$B$83</f>
        <v>28450272.69180024</v>
      </c>
      <c r="C9" s="14">
        <f>[4]Status!$B$84</f>
        <v>253070.67763175949</v>
      </c>
      <c r="G9" s="14">
        <f>[4]Status!$V$83</f>
        <v>312589.97793321556</v>
      </c>
      <c r="K9" s="14">
        <f>SUM(B9:G9)</f>
        <v>29015933.347365215</v>
      </c>
      <c r="L9" s="14">
        <f>[4]Status!$AE$65</f>
        <v>29015933.347365215</v>
      </c>
    </row>
    <row r="10" spans="1:12">
      <c r="A10" s="8">
        <v>2011</v>
      </c>
      <c r="B10" s="16">
        <f>(SUM([5]Status!$Y$8:$AA$8))*0.5+([5]Status!$AC$8-950000)*0.5</f>
        <v>1607500</v>
      </c>
      <c r="C10" s="13">
        <f>[5]Status!$AD$8-B10-G10</f>
        <v>2510000</v>
      </c>
      <c r="G10" s="8">
        <f>950000*0.05</f>
        <v>47500</v>
      </c>
      <c r="H10" s="8">
        <f>950000*0.95</f>
        <v>902500</v>
      </c>
      <c r="K10" s="14">
        <f>SUM(B10:G10)</f>
        <v>4165000</v>
      </c>
      <c r="L10" s="13">
        <f>[5]Status!$AD$8</f>
        <v>4165000</v>
      </c>
    </row>
    <row r="11" spans="1:12">
      <c r="A11" s="15" t="s">
        <v>21</v>
      </c>
      <c r="C11" s="13">
        <f>('[6]08PRDSUM'!$J$77+'[6]08PRDSUM'!$K$77)*8/5</f>
        <v>420966.45257444849</v>
      </c>
    </row>
    <row r="12" spans="1:12">
      <c r="A12" s="8" t="s">
        <v>22</v>
      </c>
    </row>
    <row r="13" spans="1:12">
      <c r="A13" s="8">
        <v>2004</v>
      </c>
      <c r="B13" s="13">
        <f>C8+D8</f>
        <v>277198.19150178268</v>
      </c>
    </row>
    <row r="14" spans="1:12">
      <c r="A14" s="8">
        <v>2005</v>
      </c>
      <c r="B14" s="13">
        <f>B8+H8+C9</f>
        <v>1104287.7701070295</v>
      </c>
    </row>
    <row r="15" spans="1:12">
      <c r="A15" s="8">
        <v>2006</v>
      </c>
      <c r="B15" s="14">
        <f>B9+C10+G8</f>
        <v>31286914.39970414</v>
      </c>
    </row>
    <row r="16" spans="1:12">
      <c r="A16" s="8">
        <v>2007</v>
      </c>
      <c r="B16" s="14">
        <f>B10+C11+G9</f>
        <v>2341056.4305076641</v>
      </c>
    </row>
    <row r="20" spans="1:3">
      <c r="A20" s="17" t="s">
        <v>23</v>
      </c>
    </row>
    <row r="21" spans="1:3">
      <c r="A21" s="18" t="s">
        <v>24</v>
      </c>
      <c r="C21" s="13">
        <f>B10</f>
        <v>1607500</v>
      </c>
    </row>
    <row r="22" spans="1:3">
      <c r="A22" s="17" t="s">
        <v>25</v>
      </c>
      <c r="C22" s="8">
        <f>'[6]08PRDSUM'!$I$77/('[6]08PRDSUM'!$I$77+C8)</f>
        <v>0.83888206650485186</v>
      </c>
    </row>
    <row r="24" spans="1:3">
      <c r="A24" s="18" t="s">
        <v>26</v>
      </c>
      <c r="C24" s="8">
        <f>C21/C22-C21</f>
        <v>308740.74966526031</v>
      </c>
    </row>
  </sheetData>
  <sheetProtection password="9689" sheet="1" objects="1" scenarios="1"/>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Total Fraser w labels 2011updt</vt:lpstr>
      <vt:lpstr>Total Fraser w labels original </vt:lpstr>
      <vt:lpstr>prelim recent returns by age</vt:lpstr>
      <vt:lpstr>'Total Fraser w labels 2011updt'!Print_Area</vt:lpstr>
      <vt:lpstr>'Total Fraser w labels original '!Print_Area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Lapointe</dc:creator>
  <cp:lastModifiedBy>CPace</cp:lastModifiedBy>
  <dcterms:created xsi:type="dcterms:W3CDTF">2010-07-20T21:31:03Z</dcterms:created>
  <dcterms:modified xsi:type="dcterms:W3CDTF">2011-09-08T18:08:44Z</dcterms:modified>
</cp:coreProperties>
</file>